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é Conchas\Documents\Talleres_Impartidos\PersonasMorales\Proyectos_videos\CostodeVentas\"/>
    </mc:Choice>
  </mc:AlternateContent>
  <bookViews>
    <workbookView xWindow="0" yWindow="0" windowWidth="23040" windowHeight="9096"/>
  </bookViews>
  <sheets>
    <sheet name="PEPS_PRO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/>
  <c r="J6" i="1"/>
  <c r="I6" i="1"/>
  <c r="J5" i="1"/>
  <c r="I5" i="1"/>
  <c r="M4" i="1"/>
  <c r="J4" i="1"/>
  <c r="I4" i="1"/>
  <c r="M3" i="1"/>
  <c r="J3" i="1"/>
  <c r="I3" i="1"/>
  <c r="J64" i="1" l="1"/>
  <c r="J68" i="1" s="1"/>
  <c r="G20" i="1"/>
  <c r="G24" i="1"/>
  <c r="G58" i="1"/>
  <c r="P20" i="1"/>
  <c r="P19" i="1"/>
  <c r="Q21" i="1"/>
  <c r="Q39" i="1" s="1"/>
  <c r="Q56" i="1" s="1"/>
  <c r="P16" i="1"/>
  <c r="R16" i="1" s="1"/>
  <c r="M16" i="1"/>
  <c r="M17" i="1" s="1"/>
  <c r="P17" i="1" s="1"/>
  <c r="L16" i="1"/>
  <c r="L17" i="1" s="1"/>
  <c r="L18" i="1" s="1"/>
  <c r="L19" i="1" s="1"/>
  <c r="L20" i="1" s="1"/>
  <c r="L21" i="1" s="1"/>
  <c r="L22" i="1" s="1"/>
  <c r="L23" i="1" s="1"/>
  <c r="L24" i="1" s="1"/>
  <c r="O21" i="1" l="1"/>
  <c r="N22" i="1" s="1"/>
  <c r="Q22" i="1" s="1"/>
  <c r="R17" i="1"/>
  <c r="R18" i="1" s="1"/>
  <c r="R19" i="1" s="1"/>
  <c r="O18" i="1"/>
  <c r="N23" i="1" s="1"/>
  <c r="Q23" i="1" s="1"/>
  <c r="J66" i="1"/>
  <c r="N24" i="1"/>
  <c r="Q24" i="1" s="1"/>
  <c r="R20" i="1"/>
  <c r="R21" i="1" s="1"/>
  <c r="R22" i="1" s="1"/>
  <c r="J38" i="1"/>
  <c r="J36" i="1"/>
  <c r="R23" i="1" l="1"/>
  <c r="R24" i="1" s="1"/>
  <c r="L1" i="1"/>
  <c r="K58" i="1"/>
  <c r="K57" i="1"/>
  <c r="K40" i="1"/>
  <c r="J55" i="1"/>
  <c r="P55" i="1" s="1"/>
  <c r="J2" i="1"/>
  <c r="M36" i="1"/>
  <c r="M53" i="1" s="1"/>
  <c r="L36" i="1"/>
  <c r="L37" i="1" s="1"/>
  <c r="L38" i="1" s="1"/>
  <c r="L39" i="1" s="1"/>
  <c r="L40" i="1" s="1"/>
  <c r="L41" i="1" s="1"/>
  <c r="L42" i="1" s="1"/>
  <c r="P38" i="1" l="1"/>
  <c r="O39" i="1" s="1"/>
  <c r="P36" i="1"/>
  <c r="O37" i="1" s="1"/>
  <c r="J53" i="1"/>
  <c r="P53" i="1" s="1"/>
  <c r="N42" i="1" l="1"/>
  <c r="Q42" i="1" s="1"/>
  <c r="J1" i="1"/>
  <c r="O53" i="1"/>
  <c r="R53" i="1"/>
  <c r="R54" i="1" s="1"/>
  <c r="R55" i="1" s="1"/>
  <c r="L53" i="1"/>
  <c r="L54" i="1" s="1"/>
  <c r="L55" i="1" s="1"/>
  <c r="L56" i="1" s="1"/>
  <c r="L57" i="1" s="1"/>
  <c r="L58" i="1" s="1"/>
  <c r="I1" i="1"/>
  <c r="M1" i="1" s="1"/>
  <c r="I2" i="1" s="1"/>
  <c r="M2" i="1" s="1"/>
  <c r="R36" i="1"/>
  <c r="R37" i="1" s="1"/>
  <c r="R38" i="1" s="1"/>
  <c r="R39" i="1" s="1"/>
  <c r="O54" i="1" l="1"/>
  <c r="R56" i="1"/>
  <c r="O56" i="1" s="1"/>
  <c r="O55" i="1"/>
  <c r="N41" i="1"/>
  <c r="Q41" i="1" s="1"/>
  <c r="N40" i="1"/>
  <c r="Q40" i="1" s="1"/>
  <c r="R40" i="1" s="1"/>
  <c r="R41" i="1" s="1"/>
  <c r="R42" i="1" s="1"/>
  <c r="N58" i="1" l="1"/>
  <c r="Q58" i="1" s="1"/>
  <c r="N57" i="1"/>
  <c r="Q57" i="1" s="1"/>
  <c r="R57" i="1" s="1"/>
  <c r="R58" i="1" l="1"/>
</calcChain>
</file>

<file path=xl/sharedStrings.xml><?xml version="1.0" encoding="utf-8"?>
<sst xmlns="http://schemas.openxmlformats.org/spreadsheetml/2006/main" count="150" uniqueCount="81">
  <si>
    <t>Resuelve el caso por el método de PEPS</t>
  </si>
  <si>
    <r>
      <t>1.</t>
    </r>
    <r>
      <rPr>
        <sz val="11"/>
        <color rgb="FF000000"/>
        <rFont val="Corbel"/>
        <family val="2"/>
      </rPr>
      <t>Compra 10 sillas estándar a crédito a $500.00 cada una (+IVA)</t>
    </r>
  </si>
  <si>
    <r>
      <t>2.</t>
    </r>
    <r>
      <rPr>
        <sz val="11"/>
        <color rgb="FF000000"/>
        <rFont val="Corbel"/>
        <family val="2"/>
      </rPr>
      <t>Por la compra anterior le cobran $100.00 de fletes que se pagan de contado (+IVA)</t>
    </r>
  </si>
  <si>
    <r>
      <t>3.</t>
    </r>
    <r>
      <rPr>
        <sz val="11"/>
        <color rgb="FF000000"/>
        <rFont val="Corbel"/>
        <family val="2"/>
      </rPr>
      <t>Compra 5 sillas estándar de contado a $550.00 cada una (+IVA)</t>
    </r>
  </si>
  <si>
    <r>
      <t>4.</t>
    </r>
    <r>
      <rPr>
        <sz val="11"/>
        <color rgb="FF000000"/>
        <rFont val="Corbel"/>
        <family val="2"/>
      </rPr>
      <t>Por la compra anterior se hace una rebaja por $50.00 c/u (+IVA)</t>
    </r>
  </si>
  <si>
    <r>
      <t>5.</t>
    </r>
    <r>
      <rPr>
        <sz val="11"/>
        <color rgb="FF000000"/>
        <rFont val="Corbel"/>
        <family val="2"/>
      </rPr>
      <t>Vende 7 sillas estándar de contado a $1,100.00 cada una (+IVA)</t>
    </r>
  </si>
  <si>
    <r>
      <t>6.</t>
    </r>
    <r>
      <rPr>
        <sz val="11"/>
        <color rgb="FF000000"/>
        <rFont val="Corbel"/>
        <family val="2"/>
      </rPr>
      <t>Vende 5 sillas estándar a crédito a $1,100.00 cada una (+IVA)</t>
    </r>
  </si>
  <si>
    <t>Auxiliar de Almacén</t>
  </si>
  <si>
    <t>Artículo:</t>
  </si>
  <si>
    <t>Localización:</t>
  </si>
  <si>
    <t>Clave:</t>
  </si>
  <si>
    <t>No.:</t>
  </si>
  <si>
    <t>Máximo</t>
  </si>
  <si>
    <t>Fecha</t>
  </si>
  <si>
    <t>F/No</t>
  </si>
  <si>
    <t>Entradas</t>
  </si>
  <si>
    <t>Salidas</t>
  </si>
  <si>
    <t>Existencias</t>
  </si>
  <si>
    <t>Precio de Adquicisión</t>
  </si>
  <si>
    <t>Precio Salida</t>
  </si>
  <si>
    <t>Debe</t>
  </si>
  <si>
    <t>Haber</t>
  </si>
  <si>
    <t>Saldo</t>
  </si>
  <si>
    <t>Notas</t>
  </si>
  <si>
    <t>Unidades</t>
  </si>
  <si>
    <t>Importe</t>
  </si>
  <si>
    <t>Sillas estandar</t>
  </si>
  <si>
    <t>Pasillo 6, estante 46, 7 fila</t>
  </si>
  <si>
    <t>Mínimo:</t>
  </si>
  <si>
    <t>SL1001</t>
  </si>
  <si>
    <t>F/12546</t>
  </si>
  <si>
    <t>Precio Corregido</t>
  </si>
  <si>
    <t>Método de valuación:</t>
  </si>
  <si>
    <t>PEPS</t>
  </si>
  <si>
    <t>CP 1254658</t>
  </si>
  <si>
    <t>F/254786</t>
  </si>
  <si>
    <t>NC 154878</t>
  </si>
  <si>
    <t>Concepto</t>
  </si>
  <si>
    <t>Compras</t>
  </si>
  <si>
    <t>Pago de flete</t>
  </si>
  <si>
    <t>Rebajas</t>
  </si>
  <si>
    <t>Ventas</t>
  </si>
  <si>
    <t>F/123</t>
  </si>
  <si>
    <t>F/124</t>
  </si>
  <si>
    <t>Mercancías Disminuidas=</t>
  </si>
  <si>
    <t xml:space="preserve">    +</t>
  </si>
  <si>
    <t xml:space="preserve">    -</t>
  </si>
  <si>
    <t>Costo =</t>
  </si>
  <si>
    <t>Factura/serie</t>
  </si>
  <si>
    <t>F854</t>
  </si>
  <si>
    <t>CP 8547</t>
  </si>
  <si>
    <t>F 7854</t>
  </si>
  <si>
    <t>Gastos de comp</t>
  </si>
  <si>
    <t>Rebajas de comp</t>
  </si>
  <si>
    <t>Serie</t>
  </si>
  <si>
    <t>SLL01254</t>
  </si>
  <si>
    <t>SLL01255</t>
  </si>
  <si>
    <t>SLL01256</t>
  </si>
  <si>
    <t>SLL01257</t>
  </si>
  <si>
    <t>Silla azul F 854</t>
  </si>
  <si>
    <t>Silla amarilla F854</t>
  </si>
  <si>
    <t>Silla roja F 854</t>
  </si>
  <si>
    <t>Silla negra F 854</t>
  </si>
  <si>
    <t>Ventas Silla negra</t>
  </si>
  <si>
    <t>Ventas Silla amarilla</t>
  </si>
  <si>
    <t>Ventas Silla roja</t>
  </si>
  <si>
    <t>Unidades adquiridas</t>
  </si>
  <si>
    <t>Valor del inventario unitario</t>
  </si>
  <si>
    <t>Valor del inventario total</t>
  </si>
  <si>
    <t>Unidades en existencias</t>
  </si>
  <si>
    <t>Valor del inventario final</t>
  </si>
  <si>
    <t>Margen de utilidad</t>
  </si>
  <si>
    <t>Precio de venta</t>
  </si>
  <si>
    <t>Importes</t>
  </si>
  <si>
    <t>Conceptos</t>
  </si>
  <si>
    <t>Costo Identificado</t>
  </si>
  <si>
    <t>Costo Promedio</t>
  </si>
  <si>
    <t>Costo del ejercicio PEPS =</t>
  </si>
  <si>
    <t>Costo del ejercicio C Identificado =</t>
  </si>
  <si>
    <t>Costo del ejercicio C Promedio =</t>
  </si>
  <si>
    <t>Costo del ejercicio Detallista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</si>
</sst>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+mj-lt"/>
    </font>
    <font>
      <sz val="11"/>
      <color rgb="FF000000"/>
      <name val="Corbe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3" fillId="0" borderId="0" xfId="0" applyFont="1" applyAlignment="1">
      <alignment horizontal="left" vertical="center" indent="3" readingOrder="1"/>
    </xf>
    <xf numFmtId="0" fontId="4" fillId="0" borderId="0" xfId="0" applyFont="1" applyAlignment="1">
      <alignment horizontal="left" vertical="center" readingOrder="1"/>
    </xf>
    <xf numFmtId="43" fontId="2" fillId="0" borderId="1" xfId="1" applyFont="1" applyBorder="1" applyAlignment="1">
      <alignment vertical="center" wrapText="1"/>
    </xf>
    <xf numFmtId="43" fontId="0" fillId="0" borderId="5" xfId="1" applyFont="1" applyBorder="1"/>
    <xf numFmtId="43" fontId="0" fillId="0" borderId="6" xfId="1" applyFont="1" applyBorder="1"/>
    <xf numFmtId="43" fontId="2" fillId="0" borderId="0" xfId="1" applyFont="1" applyBorder="1"/>
    <xf numFmtId="43" fontId="0" fillId="0" borderId="0" xfId="1" applyFont="1" applyBorder="1"/>
    <xf numFmtId="43" fontId="0" fillId="0" borderId="7" xfId="1" applyFont="1" applyBorder="1"/>
    <xf numFmtId="43" fontId="0" fillId="0" borderId="8" xfId="1" applyFont="1" applyBorder="1"/>
    <xf numFmtId="43" fontId="0" fillId="0" borderId="9" xfId="1" applyFont="1" applyBorder="1"/>
    <xf numFmtId="43" fontId="0" fillId="0" borderId="0" xfId="1" applyFont="1" applyBorder="1" applyAlignment="1"/>
    <xf numFmtId="43" fontId="0" fillId="0" borderId="11" xfId="1" applyFont="1" applyBorder="1"/>
    <xf numFmtId="0" fontId="0" fillId="0" borderId="10" xfId="1" applyNumberFormat="1" applyFont="1" applyBorder="1" applyAlignment="1">
      <alignment horizontal="left"/>
    </xf>
    <xf numFmtId="164" fontId="0" fillId="0" borderId="11" xfId="1" applyNumberFormat="1" applyFont="1" applyBorder="1" applyAlignment="1"/>
    <xf numFmtId="14" fontId="0" fillId="2" borderId="1" xfId="1" applyNumberFormat="1" applyFont="1" applyFill="1" applyBorder="1"/>
    <xf numFmtId="43" fontId="0" fillId="2" borderId="1" xfId="1" applyFont="1" applyFill="1" applyBorder="1"/>
    <xf numFmtId="164" fontId="0" fillId="2" borderId="1" xfId="1" applyNumberFormat="1" applyFont="1" applyFill="1" applyBorder="1"/>
    <xf numFmtId="14" fontId="0" fillId="3" borderId="1" xfId="1" applyNumberFormat="1" applyFont="1" applyFill="1" applyBorder="1"/>
    <xf numFmtId="43" fontId="0" fillId="3" borderId="1" xfId="1" applyFont="1" applyFill="1" applyBorder="1"/>
    <xf numFmtId="164" fontId="0" fillId="3" borderId="1" xfId="1" applyNumberFormat="1" applyFont="1" applyFill="1" applyBorder="1"/>
    <xf numFmtId="43" fontId="0" fillId="0" borderId="11" xfId="1" applyFont="1" applyBorder="1" applyAlignment="1"/>
    <xf numFmtId="43" fontId="2" fillId="0" borderId="0" xfId="1" applyFont="1"/>
    <xf numFmtId="43" fontId="2" fillId="0" borderId="18" xfId="1" applyFont="1" applyBorder="1"/>
    <xf numFmtId="43" fontId="2" fillId="0" borderId="15" xfId="1" applyFont="1" applyBorder="1"/>
    <xf numFmtId="43" fontId="0" fillId="0" borderId="19" xfId="1" applyFont="1" applyBorder="1"/>
    <xf numFmtId="43" fontId="0" fillId="0" borderId="20" xfId="1" applyFont="1" applyBorder="1"/>
    <xf numFmtId="43" fontId="0" fillId="0" borderId="21" xfId="1" applyFont="1" applyBorder="1"/>
    <xf numFmtId="43" fontId="0" fillId="0" borderId="4" xfId="1" applyFont="1" applyBorder="1"/>
    <xf numFmtId="43" fontId="0" fillId="0" borderId="5" xfId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0" fillId="0" borderId="7" xfId="1" applyFont="1" applyBorder="1" applyAlignment="1">
      <alignment horizontal="left"/>
    </xf>
    <xf numFmtId="43" fontId="0" fillId="0" borderId="8" xfId="1" applyFont="1" applyBorder="1" applyAlignment="1">
      <alignment horizontal="left"/>
    </xf>
    <xf numFmtId="43" fontId="2" fillId="0" borderId="16" xfId="1" applyFont="1" applyBorder="1" applyAlignment="1">
      <alignment horizontal="center"/>
    </xf>
    <xf numFmtId="43" fontId="2" fillId="0" borderId="17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2" xfId="1" applyFont="1" applyBorder="1" applyAlignment="1">
      <alignment horizontal="left"/>
    </xf>
    <xf numFmtId="43" fontId="0" fillId="0" borderId="3" xfId="1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43" fontId="0" fillId="0" borderId="10" xfId="1" applyFont="1" applyBorder="1" applyAlignment="1">
      <alignment horizontal="left"/>
    </xf>
    <xf numFmtId="43" fontId="0" fillId="0" borderId="11" xfId="1" applyFont="1" applyBorder="1" applyAlignment="1">
      <alignment horizontal="left"/>
    </xf>
    <xf numFmtId="43" fontId="2" fillId="0" borderId="14" xfId="1" applyFont="1" applyBorder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2" xfId="1" applyFont="1" applyBorder="1" applyAlignment="1">
      <alignment horizontal="center" vertical="center" wrapText="1"/>
    </xf>
    <xf numFmtId="43" fontId="2" fillId="0" borderId="13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8"/>
  <sheetViews>
    <sheetView tabSelected="1" topLeftCell="C1" workbookViewId="0">
      <selection activeCell="I1" sqref="I1"/>
    </sheetView>
  </sheetViews>
  <sheetFormatPr baseColWidth="10" defaultRowHeight="14.4"/>
  <cols>
    <col min="1" max="1" width="11.5546875" style="1"/>
    <col min="2" max="2" width="76.33203125" style="1" bestFit="1" customWidth="1"/>
    <col min="3" max="5" width="11.5546875" style="1"/>
    <col min="6" max="6" width="2.5546875" style="1" customWidth="1"/>
    <col min="7" max="7" width="14.88671875" style="1" customWidth="1"/>
    <col min="8" max="8" width="18.77734375" style="1" customWidth="1"/>
    <col min="9" max="9" width="11.5546875" style="1"/>
    <col min="10" max="10" width="9.5546875" style="1" customWidth="1"/>
    <col min="11" max="11" width="7.21875" style="1" customWidth="1"/>
    <col min="12" max="12" width="10.6640625" style="1" customWidth="1"/>
    <col min="13" max="19" width="11.5546875" style="1"/>
    <col min="20" max="20" width="4" style="1" customWidth="1"/>
    <col min="21" max="16384" width="11.5546875" style="1"/>
  </cols>
  <sheetData>
    <row r="1" spans="2:20">
      <c r="G1" s="1" t="s">
        <v>44</v>
      </c>
      <c r="I1" s="1">
        <f>+P36</f>
        <v>1000</v>
      </c>
      <c r="J1" s="1">
        <f>+P38</f>
        <v>1100</v>
      </c>
      <c r="K1" s="1" t="s">
        <v>46</v>
      </c>
      <c r="L1" s="1">
        <f>+Q39</f>
        <v>100</v>
      </c>
      <c r="M1" s="23">
        <f>+I1+J1-L1</f>
        <v>2000</v>
      </c>
    </row>
    <row r="2" spans="2:20" ht="23.4" customHeight="1">
      <c r="B2" s="2" t="s">
        <v>1</v>
      </c>
      <c r="C2" s="1">
        <v>2</v>
      </c>
      <c r="D2" s="1">
        <v>500</v>
      </c>
      <c r="G2" s="1" t="s">
        <v>47</v>
      </c>
      <c r="I2" s="1">
        <f>+M1</f>
        <v>2000</v>
      </c>
      <c r="J2" s="1">
        <f>+P37</f>
        <v>100</v>
      </c>
      <c r="K2" s="1" t="s">
        <v>45</v>
      </c>
      <c r="L2" s="1">
        <v>0</v>
      </c>
      <c r="M2" s="1">
        <f>+I2+J2+L2</f>
        <v>2100</v>
      </c>
    </row>
    <row r="3" spans="2:20">
      <c r="B3" s="2" t="s">
        <v>2</v>
      </c>
      <c r="C3" s="1">
        <v>1</v>
      </c>
      <c r="D3" s="1">
        <v>100</v>
      </c>
      <c r="G3" s="1" t="s">
        <v>77</v>
      </c>
      <c r="I3" s="1">
        <f>+M2</f>
        <v>2100</v>
      </c>
      <c r="J3" s="1">
        <f>+R42</f>
        <v>500</v>
      </c>
      <c r="M3" s="1">
        <f>+I3-J3</f>
        <v>1600</v>
      </c>
    </row>
    <row r="4" spans="2:20">
      <c r="B4" s="2" t="s">
        <v>3</v>
      </c>
      <c r="C4" s="1">
        <v>2</v>
      </c>
      <c r="D4" s="1">
        <v>550</v>
      </c>
      <c r="G4" s="1" t="s">
        <v>78</v>
      </c>
      <c r="I4" s="1">
        <f>+I3</f>
        <v>2100</v>
      </c>
      <c r="J4" s="1">
        <f>+R24</f>
        <v>550</v>
      </c>
      <c r="M4" s="1">
        <f>+I4-J4</f>
        <v>1550</v>
      </c>
    </row>
    <row r="5" spans="2:20">
      <c r="B5" s="2" t="s">
        <v>4</v>
      </c>
      <c r="C5" s="1">
        <v>2</v>
      </c>
      <c r="D5" s="1">
        <v>50</v>
      </c>
      <c r="G5" s="1" t="s">
        <v>79</v>
      </c>
      <c r="I5" s="1">
        <f>+I4</f>
        <v>2100</v>
      </c>
      <c r="J5" s="1">
        <f>+R58</f>
        <v>525</v>
      </c>
      <c r="M5" s="1">
        <f t="shared" ref="M5:M6" si="0">+I5-J5</f>
        <v>1575</v>
      </c>
    </row>
    <row r="6" spans="2:20">
      <c r="B6" s="2" t="s">
        <v>5</v>
      </c>
      <c r="C6" s="1">
        <v>1</v>
      </c>
      <c r="D6" s="1">
        <v>1100</v>
      </c>
      <c r="G6" s="1" t="s">
        <v>80</v>
      </c>
      <c r="I6" s="1">
        <f>+I5</f>
        <v>2100</v>
      </c>
      <c r="J6" s="1">
        <f>+J68</f>
        <v>600</v>
      </c>
      <c r="M6" s="1">
        <f t="shared" si="0"/>
        <v>1500</v>
      </c>
    </row>
    <row r="7" spans="2:20" ht="15" thickBot="1">
      <c r="B7" s="2" t="s">
        <v>6</v>
      </c>
      <c r="C7" s="1">
        <v>2</v>
      </c>
      <c r="D7" s="1">
        <v>1100</v>
      </c>
    </row>
    <row r="8" spans="2:20" ht="23.4">
      <c r="B8" s="2"/>
      <c r="F8" s="39" t="s">
        <v>7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1"/>
    </row>
    <row r="9" spans="2:20">
      <c r="B9" s="2"/>
      <c r="F9" s="5"/>
      <c r="G9" s="7" t="s">
        <v>8</v>
      </c>
      <c r="H9" s="7"/>
      <c r="I9" s="42" t="s">
        <v>26</v>
      </c>
      <c r="J9" s="42"/>
      <c r="K9" s="42"/>
      <c r="L9" s="42"/>
      <c r="M9" s="42"/>
      <c r="N9" s="42"/>
      <c r="O9" s="42"/>
      <c r="P9" s="42"/>
      <c r="Q9" s="42"/>
      <c r="R9" s="7" t="s">
        <v>11</v>
      </c>
      <c r="S9" s="14">
        <v>1</v>
      </c>
      <c r="T9" s="6"/>
    </row>
    <row r="10" spans="2:20">
      <c r="B10" s="2"/>
      <c r="F10" s="5"/>
      <c r="G10" s="7" t="s">
        <v>9</v>
      </c>
      <c r="H10" s="7"/>
      <c r="I10" s="43" t="s">
        <v>27</v>
      </c>
      <c r="J10" s="43"/>
      <c r="K10" s="43"/>
      <c r="L10" s="43"/>
      <c r="M10" s="43"/>
      <c r="N10" s="43"/>
      <c r="O10" s="43"/>
      <c r="P10" s="43"/>
      <c r="Q10" s="43"/>
      <c r="R10" s="7" t="s">
        <v>10</v>
      </c>
      <c r="S10" s="13" t="s">
        <v>29</v>
      </c>
      <c r="T10" s="6"/>
    </row>
    <row r="11" spans="2:20">
      <c r="B11" s="2"/>
      <c r="F11" s="5"/>
      <c r="G11" s="7" t="s">
        <v>12</v>
      </c>
      <c r="H11" s="7"/>
      <c r="I11" s="15">
        <v>5</v>
      </c>
      <c r="J11" s="7" t="s">
        <v>28</v>
      </c>
      <c r="K11" s="15">
        <v>1</v>
      </c>
      <c r="L11" s="12"/>
      <c r="M11" s="44" t="s">
        <v>32</v>
      </c>
      <c r="N11" s="44"/>
      <c r="O11" s="36" t="s">
        <v>75</v>
      </c>
      <c r="P11" s="36"/>
      <c r="Q11" s="12"/>
      <c r="S11" s="8"/>
      <c r="T11" s="6"/>
    </row>
    <row r="12" spans="2:20">
      <c r="B12" s="2"/>
      <c r="F12" s="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6"/>
    </row>
    <row r="13" spans="2:20">
      <c r="B13" s="2"/>
      <c r="F13" s="5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6"/>
    </row>
    <row r="14" spans="2:20">
      <c r="B14" s="2"/>
      <c r="F14" s="5"/>
      <c r="G14" s="45" t="s">
        <v>13</v>
      </c>
      <c r="H14" s="45" t="s">
        <v>37</v>
      </c>
      <c r="I14" s="46" t="s">
        <v>54</v>
      </c>
      <c r="J14" s="45" t="s">
        <v>24</v>
      </c>
      <c r="K14" s="45"/>
      <c r="L14" s="45"/>
      <c r="M14" s="45" t="s">
        <v>18</v>
      </c>
      <c r="N14" s="45" t="s">
        <v>19</v>
      </c>
      <c r="O14" s="45" t="s">
        <v>31</v>
      </c>
      <c r="P14" s="45" t="s">
        <v>25</v>
      </c>
      <c r="Q14" s="45"/>
      <c r="R14" s="45"/>
      <c r="S14" s="45" t="s">
        <v>23</v>
      </c>
      <c r="T14" s="6"/>
    </row>
    <row r="15" spans="2:20">
      <c r="B15" s="2"/>
      <c r="F15" s="5"/>
      <c r="G15" s="45"/>
      <c r="H15" s="45"/>
      <c r="I15" s="46"/>
      <c r="J15" s="4" t="s">
        <v>15</v>
      </c>
      <c r="K15" s="4" t="s">
        <v>16</v>
      </c>
      <c r="L15" s="4" t="s">
        <v>17</v>
      </c>
      <c r="M15" s="45"/>
      <c r="N15" s="45"/>
      <c r="O15" s="45"/>
      <c r="P15" s="4" t="s">
        <v>20</v>
      </c>
      <c r="Q15" s="4" t="s">
        <v>21</v>
      </c>
      <c r="R15" s="4" t="s">
        <v>22</v>
      </c>
      <c r="S15" s="45"/>
      <c r="T15" s="6"/>
    </row>
    <row r="16" spans="2:20">
      <c r="B16" s="2"/>
      <c r="F16" s="5"/>
      <c r="G16" s="16">
        <v>42765</v>
      </c>
      <c r="H16" s="16" t="s">
        <v>59</v>
      </c>
      <c r="I16" s="17" t="s">
        <v>55</v>
      </c>
      <c r="J16" s="18">
        <v>1</v>
      </c>
      <c r="K16" s="18"/>
      <c r="L16" s="18">
        <f>J16-K16</f>
        <v>1</v>
      </c>
      <c r="M16" s="17">
        <f>+D2</f>
        <v>500</v>
      </c>
      <c r="N16" s="17"/>
      <c r="O16" s="17"/>
      <c r="P16" s="17">
        <f>+M16*J16</f>
        <v>500</v>
      </c>
      <c r="Q16" s="17"/>
      <c r="R16" s="17">
        <f>P16-Q16</f>
        <v>500</v>
      </c>
      <c r="S16" s="17"/>
      <c r="T16" s="6"/>
    </row>
    <row r="17" spans="2:20">
      <c r="B17" s="2"/>
      <c r="F17" s="5"/>
      <c r="G17" s="16">
        <v>42765</v>
      </c>
      <c r="H17" s="16" t="s">
        <v>60</v>
      </c>
      <c r="I17" s="17" t="s">
        <v>56</v>
      </c>
      <c r="J17" s="18">
        <v>1</v>
      </c>
      <c r="K17" s="18"/>
      <c r="L17" s="18">
        <f>L16+J17-K17</f>
        <v>2</v>
      </c>
      <c r="M17" s="17">
        <f>+M16</f>
        <v>500</v>
      </c>
      <c r="N17" s="17"/>
      <c r="O17" s="17"/>
      <c r="P17" s="17">
        <f t="shared" ref="P17" si="1">+M17*J17</f>
        <v>500</v>
      </c>
      <c r="Q17" s="17"/>
      <c r="R17" s="17">
        <f>R16+P17-Q17</f>
        <v>1000</v>
      </c>
      <c r="S17" s="17"/>
      <c r="T17" s="6"/>
    </row>
    <row r="18" spans="2:20">
      <c r="B18" s="2"/>
      <c r="F18" s="5"/>
      <c r="G18" s="16">
        <v>42765</v>
      </c>
      <c r="H18" s="16" t="s">
        <v>52</v>
      </c>
      <c r="I18" s="17" t="s">
        <v>50</v>
      </c>
      <c r="J18" s="18"/>
      <c r="K18" s="18"/>
      <c r="L18" s="18">
        <f t="shared" ref="L18:L24" si="2">L17+J18-K18</f>
        <v>2</v>
      </c>
      <c r="M18" s="17"/>
      <c r="N18" s="17"/>
      <c r="O18" s="17">
        <f>(P16+P17+P18)/(J16+J17)</f>
        <v>550</v>
      </c>
      <c r="P18" s="17">
        <v>100</v>
      </c>
      <c r="Q18" s="17"/>
      <c r="R18" s="17">
        <f t="shared" ref="R18:R24" si="3">R17+P18-Q18</f>
        <v>1100</v>
      </c>
      <c r="S18" s="17"/>
      <c r="T18" s="6"/>
    </row>
    <row r="19" spans="2:20">
      <c r="B19" s="2"/>
      <c r="F19" s="5"/>
      <c r="G19" s="16">
        <v>42901</v>
      </c>
      <c r="H19" s="16" t="s">
        <v>61</v>
      </c>
      <c r="I19" s="17" t="s">
        <v>57</v>
      </c>
      <c r="J19" s="18">
        <v>1</v>
      </c>
      <c r="K19" s="18"/>
      <c r="L19" s="18">
        <f t="shared" si="2"/>
        <v>3</v>
      </c>
      <c r="M19" s="17">
        <v>550</v>
      </c>
      <c r="N19" s="17"/>
      <c r="O19" s="17"/>
      <c r="P19" s="17">
        <f>M19*J19</f>
        <v>550</v>
      </c>
      <c r="Q19" s="17"/>
      <c r="R19" s="17">
        <f t="shared" si="3"/>
        <v>1650</v>
      </c>
      <c r="S19" s="17"/>
      <c r="T19" s="6"/>
    </row>
    <row r="20" spans="2:20">
      <c r="B20" s="2"/>
      <c r="F20" s="5"/>
      <c r="G20" s="16">
        <f>+G19</f>
        <v>42901</v>
      </c>
      <c r="H20" s="16" t="s">
        <v>62</v>
      </c>
      <c r="I20" s="17" t="s">
        <v>58</v>
      </c>
      <c r="J20" s="18">
        <v>1</v>
      </c>
      <c r="K20" s="18"/>
      <c r="L20" s="18">
        <f t="shared" si="2"/>
        <v>4</v>
      </c>
      <c r="M20" s="17">
        <v>550</v>
      </c>
      <c r="N20" s="17"/>
      <c r="O20" s="17"/>
      <c r="P20" s="17">
        <f>M20*J20</f>
        <v>550</v>
      </c>
      <c r="Q20" s="17"/>
      <c r="R20" s="17">
        <f t="shared" si="3"/>
        <v>2200</v>
      </c>
      <c r="S20" s="17"/>
      <c r="T20" s="6"/>
    </row>
    <row r="21" spans="2:20">
      <c r="B21" s="2"/>
      <c r="F21" s="5"/>
      <c r="G21" s="16">
        <v>42901</v>
      </c>
      <c r="H21" s="16" t="s">
        <v>53</v>
      </c>
      <c r="I21" s="17" t="s">
        <v>36</v>
      </c>
      <c r="J21" s="18"/>
      <c r="K21" s="18"/>
      <c r="L21" s="18">
        <f t="shared" si="2"/>
        <v>4</v>
      </c>
      <c r="M21" s="17"/>
      <c r="N21" s="17"/>
      <c r="O21" s="17">
        <f>(M19+M20-Q21)/(J19+J20)</f>
        <v>500</v>
      </c>
      <c r="P21" s="17"/>
      <c r="Q21" s="17">
        <f>C5*D5</f>
        <v>100</v>
      </c>
      <c r="R21" s="17">
        <f t="shared" si="3"/>
        <v>2100</v>
      </c>
      <c r="S21" s="17"/>
      <c r="T21" s="6"/>
    </row>
    <row r="22" spans="2:20">
      <c r="B22" s="2"/>
      <c r="F22" s="5"/>
      <c r="G22" s="19">
        <v>43018</v>
      </c>
      <c r="H22" s="20" t="s">
        <v>63</v>
      </c>
      <c r="I22" s="20" t="s">
        <v>58</v>
      </c>
      <c r="J22" s="21"/>
      <c r="K22" s="21">
        <v>1</v>
      </c>
      <c r="L22" s="21">
        <f t="shared" si="2"/>
        <v>3</v>
      </c>
      <c r="M22" s="20"/>
      <c r="N22" s="20">
        <f>+O21</f>
        <v>500</v>
      </c>
      <c r="O22" s="20"/>
      <c r="P22" s="20"/>
      <c r="Q22" s="20">
        <f>+N22*K22</f>
        <v>500</v>
      </c>
      <c r="R22" s="20">
        <f t="shared" si="3"/>
        <v>1600</v>
      </c>
      <c r="S22" s="20"/>
      <c r="T22" s="6"/>
    </row>
    <row r="23" spans="2:20">
      <c r="B23" s="2"/>
      <c r="F23" s="5"/>
      <c r="G23" s="19">
        <v>43085</v>
      </c>
      <c r="H23" s="20" t="s">
        <v>64</v>
      </c>
      <c r="I23" s="20" t="s">
        <v>56</v>
      </c>
      <c r="J23" s="21"/>
      <c r="K23" s="21">
        <v>1</v>
      </c>
      <c r="L23" s="21">
        <f t="shared" si="2"/>
        <v>2</v>
      </c>
      <c r="M23" s="20"/>
      <c r="N23" s="20">
        <f>+O18</f>
        <v>550</v>
      </c>
      <c r="O23" s="20"/>
      <c r="P23" s="20"/>
      <c r="Q23" s="20">
        <f t="shared" ref="Q23:Q24" si="4">+N23*K23</f>
        <v>550</v>
      </c>
      <c r="R23" s="20">
        <f t="shared" si="3"/>
        <v>1050</v>
      </c>
      <c r="S23" s="20"/>
      <c r="T23" s="6"/>
    </row>
    <row r="24" spans="2:20">
      <c r="B24" s="2"/>
      <c r="F24" s="5"/>
      <c r="G24" s="19">
        <f>+G23</f>
        <v>43085</v>
      </c>
      <c r="H24" s="20" t="s">
        <v>65</v>
      </c>
      <c r="I24" s="20" t="s">
        <v>57</v>
      </c>
      <c r="J24" s="21"/>
      <c r="K24" s="21">
        <v>1</v>
      </c>
      <c r="L24" s="21">
        <f t="shared" si="2"/>
        <v>1</v>
      </c>
      <c r="M24" s="20"/>
      <c r="N24" s="20">
        <f>+O21</f>
        <v>500</v>
      </c>
      <c r="O24" s="20"/>
      <c r="P24" s="20"/>
      <c r="Q24" s="20">
        <f t="shared" si="4"/>
        <v>500</v>
      </c>
      <c r="R24" s="20">
        <f t="shared" si="3"/>
        <v>550</v>
      </c>
      <c r="S24" s="20"/>
      <c r="T24" s="6"/>
    </row>
    <row r="25" spans="2:20" ht="15" thickBot="1">
      <c r="B25" s="2"/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1"/>
    </row>
    <row r="26" spans="2:20">
      <c r="B26" s="2"/>
    </row>
    <row r="27" spans="2:20" ht="15" thickBot="1">
      <c r="B27" s="3" t="s">
        <v>0</v>
      </c>
    </row>
    <row r="28" spans="2:20" ht="23.4">
      <c r="F28" s="39" t="s">
        <v>7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/>
    </row>
    <row r="29" spans="2:20">
      <c r="F29" s="5"/>
      <c r="G29" s="7" t="s">
        <v>8</v>
      </c>
      <c r="H29" s="7"/>
      <c r="I29" s="42" t="s">
        <v>26</v>
      </c>
      <c r="J29" s="42"/>
      <c r="K29" s="42"/>
      <c r="L29" s="42"/>
      <c r="M29" s="42"/>
      <c r="N29" s="42"/>
      <c r="O29" s="42"/>
      <c r="P29" s="42"/>
      <c r="Q29" s="42"/>
      <c r="R29" s="7" t="s">
        <v>11</v>
      </c>
      <c r="S29" s="14">
        <v>1</v>
      </c>
      <c r="T29" s="6"/>
    </row>
    <row r="30" spans="2:20">
      <c r="F30" s="5"/>
      <c r="G30" s="7" t="s">
        <v>9</v>
      </c>
      <c r="H30" s="7"/>
      <c r="I30" s="43" t="s">
        <v>27</v>
      </c>
      <c r="J30" s="43"/>
      <c r="K30" s="43"/>
      <c r="L30" s="43"/>
      <c r="M30" s="43"/>
      <c r="N30" s="43"/>
      <c r="O30" s="43"/>
      <c r="P30" s="43"/>
      <c r="Q30" s="43"/>
      <c r="R30" s="7" t="s">
        <v>10</v>
      </c>
      <c r="S30" s="13" t="s">
        <v>29</v>
      </c>
      <c r="T30" s="6"/>
    </row>
    <row r="31" spans="2:20">
      <c r="F31" s="5"/>
      <c r="G31" s="7" t="s">
        <v>12</v>
      </c>
      <c r="H31" s="7"/>
      <c r="I31" s="15">
        <v>5</v>
      </c>
      <c r="J31" s="7" t="s">
        <v>28</v>
      </c>
      <c r="K31" s="15">
        <v>1</v>
      </c>
      <c r="L31" s="12"/>
      <c r="M31" s="44" t="s">
        <v>32</v>
      </c>
      <c r="N31" s="44"/>
      <c r="O31" s="22" t="s">
        <v>33</v>
      </c>
      <c r="P31" s="12"/>
      <c r="Q31" s="12"/>
      <c r="S31" s="8"/>
      <c r="T31" s="6"/>
    </row>
    <row r="32" spans="2:20">
      <c r="F32" s="5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6"/>
    </row>
    <row r="33" spans="6:20">
      <c r="F33" s="5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6"/>
    </row>
    <row r="34" spans="6:20">
      <c r="F34" s="5"/>
      <c r="G34" s="45" t="s">
        <v>13</v>
      </c>
      <c r="H34" s="47" t="s">
        <v>37</v>
      </c>
      <c r="I34" s="46" t="s">
        <v>48</v>
      </c>
      <c r="J34" s="45" t="s">
        <v>24</v>
      </c>
      <c r="K34" s="45"/>
      <c r="L34" s="45"/>
      <c r="M34" s="45" t="s">
        <v>18</v>
      </c>
      <c r="N34" s="45" t="s">
        <v>19</v>
      </c>
      <c r="O34" s="47" t="s">
        <v>31</v>
      </c>
      <c r="P34" s="45" t="s">
        <v>25</v>
      </c>
      <c r="Q34" s="45"/>
      <c r="R34" s="45"/>
      <c r="S34" s="45" t="s">
        <v>23</v>
      </c>
      <c r="T34" s="6"/>
    </row>
    <row r="35" spans="6:20">
      <c r="F35" s="5"/>
      <c r="G35" s="45"/>
      <c r="H35" s="48"/>
      <c r="I35" s="46"/>
      <c r="J35" s="4" t="s">
        <v>15</v>
      </c>
      <c r="K35" s="4" t="s">
        <v>16</v>
      </c>
      <c r="L35" s="4" t="s">
        <v>17</v>
      </c>
      <c r="M35" s="45"/>
      <c r="N35" s="45"/>
      <c r="O35" s="48"/>
      <c r="P35" s="4" t="s">
        <v>20</v>
      </c>
      <c r="Q35" s="4" t="s">
        <v>21</v>
      </c>
      <c r="R35" s="4" t="s">
        <v>22</v>
      </c>
      <c r="S35" s="45"/>
      <c r="T35" s="6"/>
    </row>
    <row r="36" spans="6:20">
      <c r="F36" s="5"/>
      <c r="G36" s="16">
        <v>42765</v>
      </c>
      <c r="H36" s="16" t="s">
        <v>38</v>
      </c>
      <c r="I36" s="17" t="s">
        <v>49</v>
      </c>
      <c r="J36" s="18">
        <f>+C2</f>
        <v>2</v>
      </c>
      <c r="K36" s="18"/>
      <c r="L36" s="18">
        <f>+J36-K36</f>
        <v>2</v>
      </c>
      <c r="M36" s="17">
        <f>+D2</f>
        <v>500</v>
      </c>
      <c r="N36" s="17"/>
      <c r="O36" s="17"/>
      <c r="P36" s="17">
        <f>+J36*M36</f>
        <v>1000</v>
      </c>
      <c r="Q36" s="17"/>
      <c r="R36" s="17">
        <f>+P36</f>
        <v>1000</v>
      </c>
      <c r="S36" s="17"/>
      <c r="T36" s="6"/>
    </row>
    <row r="37" spans="6:20">
      <c r="F37" s="5"/>
      <c r="G37" s="16">
        <v>42765</v>
      </c>
      <c r="H37" s="16" t="s">
        <v>52</v>
      </c>
      <c r="I37" s="17" t="s">
        <v>50</v>
      </c>
      <c r="J37" s="18"/>
      <c r="K37" s="18"/>
      <c r="L37" s="18">
        <f>+L36+J37-K37</f>
        <v>2</v>
      </c>
      <c r="M37" s="17"/>
      <c r="N37" s="17"/>
      <c r="O37" s="17">
        <f>(P36+P37)/J36</f>
        <v>550</v>
      </c>
      <c r="P37" s="17">
        <v>100</v>
      </c>
      <c r="Q37" s="17"/>
      <c r="R37" s="17">
        <f>R36+P37-Q37</f>
        <v>1100</v>
      </c>
      <c r="S37" s="17"/>
      <c r="T37" s="6"/>
    </row>
    <row r="38" spans="6:20">
      <c r="F38" s="5"/>
      <c r="G38" s="19">
        <v>42901</v>
      </c>
      <c r="H38" s="19" t="s">
        <v>38</v>
      </c>
      <c r="I38" s="20" t="s">
        <v>51</v>
      </c>
      <c r="J38" s="21">
        <f>+C4</f>
        <v>2</v>
      </c>
      <c r="K38" s="21"/>
      <c r="L38" s="21">
        <f t="shared" ref="L38:L42" si="5">+L37+J38-K38</f>
        <v>4</v>
      </c>
      <c r="M38" s="20">
        <v>550</v>
      </c>
      <c r="N38" s="20"/>
      <c r="O38" s="20"/>
      <c r="P38" s="20">
        <f>+J38*M38</f>
        <v>1100</v>
      </c>
      <c r="Q38" s="20"/>
      <c r="R38" s="20">
        <f t="shared" ref="R38:R42" si="6">R37+P38-Q38</f>
        <v>2200</v>
      </c>
      <c r="S38" s="20"/>
      <c r="T38" s="6"/>
    </row>
    <row r="39" spans="6:20">
      <c r="F39" s="5"/>
      <c r="G39" s="19">
        <v>42901</v>
      </c>
      <c r="H39" s="19" t="s">
        <v>53</v>
      </c>
      <c r="I39" s="20" t="s">
        <v>36</v>
      </c>
      <c r="J39" s="21"/>
      <c r="K39" s="21"/>
      <c r="L39" s="21">
        <f t="shared" si="5"/>
        <v>4</v>
      </c>
      <c r="M39" s="20"/>
      <c r="N39" s="20"/>
      <c r="O39" s="20">
        <f>(P38-Q39)/J38</f>
        <v>500</v>
      </c>
      <c r="P39" s="20"/>
      <c r="Q39" s="20">
        <f>+Q21</f>
        <v>100</v>
      </c>
      <c r="R39" s="20">
        <f t="shared" si="6"/>
        <v>2100</v>
      </c>
      <c r="S39" s="20"/>
      <c r="T39" s="6"/>
    </row>
    <row r="40" spans="6:20">
      <c r="F40" s="5"/>
      <c r="G40" s="16">
        <v>43018</v>
      </c>
      <c r="H40" s="17" t="s">
        <v>41</v>
      </c>
      <c r="I40" s="17" t="s">
        <v>42</v>
      </c>
      <c r="J40" s="18"/>
      <c r="K40" s="18">
        <f>+C6</f>
        <v>1</v>
      </c>
      <c r="L40" s="18">
        <f t="shared" si="5"/>
        <v>3</v>
      </c>
      <c r="M40" s="17"/>
      <c r="N40" s="17">
        <f>+O37</f>
        <v>550</v>
      </c>
      <c r="O40" s="17"/>
      <c r="P40" s="17"/>
      <c r="Q40" s="17">
        <f>+K40*N40</f>
        <v>550</v>
      </c>
      <c r="R40" s="17">
        <f t="shared" si="6"/>
        <v>1550</v>
      </c>
      <c r="S40" s="17"/>
      <c r="T40" s="6"/>
    </row>
    <row r="41" spans="6:20">
      <c r="F41" s="5"/>
      <c r="G41" s="19">
        <v>43085</v>
      </c>
      <c r="H41" s="20" t="s">
        <v>41</v>
      </c>
      <c r="I41" s="20" t="s">
        <v>43</v>
      </c>
      <c r="J41" s="21"/>
      <c r="K41" s="21">
        <v>1</v>
      </c>
      <c r="L41" s="21">
        <f t="shared" si="5"/>
        <v>2</v>
      </c>
      <c r="M41" s="20"/>
      <c r="N41" s="20">
        <f>+O37</f>
        <v>550</v>
      </c>
      <c r="O41" s="20"/>
      <c r="P41" s="20"/>
      <c r="Q41" s="20">
        <f t="shared" ref="Q41:Q42" si="7">+K41*N41</f>
        <v>550</v>
      </c>
      <c r="R41" s="20">
        <f t="shared" si="6"/>
        <v>1000</v>
      </c>
      <c r="S41" s="20"/>
      <c r="T41" s="6"/>
    </row>
    <row r="42" spans="6:20">
      <c r="F42" s="5"/>
      <c r="G42" s="19">
        <v>43085</v>
      </c>
      <c r="H42" s="20" t="s">
        <v>41</v>
      </c>
      <c r="I42" s="20" t="s">
        <v>43</v>
      </c>
      <c r="J42" s="21"/>
      <c r="K42" s="21">
        <v>1</v>
      </c>
      <c r="L42" s="21">
        <f t="shared" si="5"/>
        <v>1</v>
      </c>
      <c r="M42" s="20"/>
      <c r="N42" s="20">
        <f>+O39</f>
        <v>500</v>
      </c>
      <c r="O42" s="20"/>
      <c r="P42" s="20"/>
      <c r="Q42" s="20">
        <f t="shared" si="7"/>
        <v>500</v>
      </c>
      <c r="R42" s="20">
        <f t="shared" si="6"/>
        <v>500</v>
      </c>
      <c r="S42" s="20"/>
      <c r="T42" s="6"/>
    </row>
    <row r="43" spans="6:20" ht="15" thickBot="1">
      <c r="F43" s="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1"/>
    </row>
    <row r="44" spans="6:20" ht="15" thickBot="1"/>
    <row r="45" spans="6:20" ht="23.4">
      <c r="F45" s="39" t="s">
        <v>7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1"/>
    </row>
    <row r="46" spans="6:20">
      <c r="F46" s="5"/>
      <c r="G46" s="7" t="s">
        <v>8</v>
      </c>
      <c r="H46" s="7"/>
      <c r="I46" s="42" t="s">
        <v>26</v>
      </c>
      <c r="J46" s="42"/>
      <c r="K46" s="42"/>
      <c r="L46" s="42"/>
      <c r="M46" s="42"/>
      <c r="N46" s="42"/>
      <c r="O46" s="42"/>
      <c r="P46" s="42"/>
      <c r="Q46" s="42"/>
      <c r="R46" s="7" t="s">
        <v>11</v>
      </c>
      <c r="S46" s="14">
        <v>1</v>
      </c>
      <c r="T46" s="6"/>
    </row>
    <row r="47" spans="6:20">
      <c r="F47" s="5"/>
      <c r="G47" s="7" t="s">
        <v>9</v>
      </c>
      <c r="H47" s="7"/>
      <c r="I47" s="43" t="s">
        <v>27</v>
      </c>
      <c r="J47" s="43"/>
      <c r="K47" s="43"/>
      <c r="L47" s="43"/>
      <c r="M47" s="43"/>
      <c r="N47" s="43"/>
      <c r="O47" s="43"/>
      <c r="P47" s="43"/>
      <c r="Q47" s="43"/>
      <c r="R47" s="7" t="s">
        <v>10</v>
      </c>
      <c r="S47" s="13" t="s">
        <v>29</v>
      </c>
      <c r="T47" s="6"/>
    </row>
    <row r="48" spans="6:20">
      <c r="F48" s="5"/>
      <c r="G48" s="7" t="s">
        <v>12</v>
      </c>
      <c r="H48" s="7"/>
      <c r="I48" s="15">
        <v>20</v>
      </c>
      <c r="J48" s="7" t="s">
        <v>28</v>
      </c>
      <c r="K48" s="15">
        <v>3</v>
      </c>
      <c r="L48" s="12"/>
      <c r="M48" s="44" t="s">
        <v>32</v>
      </c>
      <c r="N48" s="44"/>
      <c r="O48" s="36" t="s">
        <v>76</v>
      </c>
      <c r="P48" s="36"/>
      <c r="Q48" s="12"/>
      <c r="S48" s="8"/>
      <c r="T48" s="6"/>
    </row>
    <row r="49" spans="6:20">
      <c r="F49" s="5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6"/>
    </row>
    <row r="50" spans="6:20">
      <c r="F50" s="5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6"/>
    </row>
    <row r="51" spans="6:20">
      <c r="F51" s="5"/>
      <c r="G51" s="45" t="s">
        <v>13</v>
      </c>
      <c r="H51" s="47" t="s">
        <v>37</v>
      </c>
      <c r="I51" s="45" t="s">
        <v>14</v>
      </c>
      <c r="J51" s="45" t="s">
        <v>24</v>
      </c>
      <c r="K51" s="45"/>
      <c r="L51" s="45"/>
      <c r="M51" s="45" t="s">
        <v>18</v>
      </c>
      <c r="N51" s="45" t="s">
        <v>19</v>
      </c>
      <c r="O51" s="47" t="s">
        <v>31</v>
      </c>
      <c r="P51" s="45" t="s">
        <v>25</v>
      </c>
      <c r="Q51" s="45"/>
      <c r="R51" s="45"/>
      <c r="S51" s="45" t="s">
        <v>23</v>
      </c>
      <c r="T51" s="6"/>
    </row>
    <row r="52" spans="6:20">
      <c r="F52" s="5"/>
      <c r="G52" s="45"/>
      <c r="H52" s="48"/>
      <c r="I52" s="45"/>
      <c r="J52" s="4" t="s">
        <v>15</v>
      </c>
      <c r="K52" s="4" t="s">
        <v>16</v>
      </c>
      <c r="L52" s="4" t="s">
        <v>17</v>
      </c>
      <c r="M52" s="45"/>
      <c r="N52" s="45"/>
      <c r="O52" s="48"/>
      <c r="P52" s="4" t="s">
        <v>20</v>
      </c>
      <c r="Q52" s="4" t="s">
        <v>21</v>
      </c>
      <c r="R52" s="4" t="s">
        <v>22</v>
      </c>
      <c r="S52" s="45"/>
      <c r="T52" s="6"/>
    </row>
    <row r="53" spans="6:20">
      <c r="F53" s="5"/>
      <c r="G53" s="16">
        <v>42765</v>
      </c>
      <c r="H53" s="16" t="s">
        <v>38</v>
      </c>
      <c r="I53" s="17" t="s">
        <v>30</v>
      </c>
      <c r="J53" s="18">
        <f>+J36</f>
        <v>2</v>
      </c>
      <c r="K53" s="18"/>
      <c r="L53" s="18">
        <f>+J53-K53</f>
        <v>2</v>
      </c>
      <c r="M53" s="17">
        <f>+M36</f>
        <v>500</v>
      </c>
      <c r="N53" s="17"/>
      <c r="O53" s="17">
        <f>+P53/J53</f>
        <v>500</v>
      </c>
      <c r="P53" s="17">
        <f>+J53*M53</f>
        <v>1000</v>
      </c>
      <c r="Q53" s="17"/>
      <c r="R53" s="17">
        <f>+P53</f>
        <v>1000</v>
      </c>
      <c r="S53" s="17"/>
      <c r="T53" s="6"/>
    </row>
    <row r="54" spans="6:20">
      <c r="F54" s="5"/>
      <c r="G54" s="16">
        <v>42765</v>
      </c>
      <c r="H54" s="16" t="s">
        <v>39</v>
      </c>
      <c r="I54" s="17" t="s">
        <v>34</v>
      </c>
      <c r="J54" s="18"/>
      <c r="K54" s="18"/>
      <c r="L54" s="18">
        <f>+L53+J54</f>
        <v>2</v>
      </c>
      <c r="M54" s="17"/>
      <c r="N54" s="17"/>
      <c r="O54" s="17">
        <f>R54/L54</f>
        <v>550</v>
      </c>
      <c r="P54" s="17">
        <v>100</v>
      </c>
      <c r="Q54" s="17"/>
      <c r="R54" s="17">
        <f>+R53+P54</f>
        <v>1100</v>
      </c>
      <c r="S54" s="17"/>
      <c r="T54" s="6"/>
    </row>
    <row r="55" spans="6:20">
      <c r="F55" s="5"/>
      <c r="G55" s="16">
        <v>42901</v>
      </c>
      <c r="H55" s="16" t="s">
        <v>38</v>
      </c>
      <c r="I55" s="17" t="s">
        <v>35</v>
      </c>
      <c r="J55" s="18">
        <f>+J38</f>
        <v>2</v>
      </c>
      <c r="K55" s="18"/>
      <c r="L55" s="18">
        <f>+L54+J55</f>
        <v>4</v>
      </c>
      <c r="M55" s="17">
        <v>550</v>
      </c>
      <c r="N55" s="17"/>
      <c r="O55" s="17">
        <f>R55/L55</f>
        <v>550</v>
      </c>
      <c r="P55" s="17">
        <f>+J55*M55</f>
        <v>1100</v>
      </c>
      <c r="Q55" s="17"/>
      <c r="R55" s="17">
        <f>+R54+P55</f>
        <v>2200</v>
      </c>
      <c r="S55" s="17"/>
      <c r="T55" s="6"/>
    </row>
    <row r="56" spans="6:20">
      <c r="F56" s="5"/>
      <c r="G56" s="16">
        <v>42901</v>
      </c>
      <c r="H56" s="16" t="s">
        <v>40</v>
      </c>
      <c r="I56" s="17" t="s">
        <v>36</v>
      </c>
      <c r="J56" s="18"/>
      <c r="K56" s="18"/>
      <c r="L56" s="18">
        <f>+L55+J56</f>
        <v>4</v>
      </c>
      <c r="M56" s="17"/>
      <c r="N56" s="17"/>
      <c r="O56" s="17">
        <f>R56/L56</f>
        <v>525</v>
      </c>
      <c r="P56" s="17"/>
      <c r="Q56" s="17">
        <f>+Q39</f>
        <v>100</v>
      </c>
      <c r="R56" s="17">
        <f>+R55+P56-Q56</f>
        <v>2100</v>
      </c>
      <c r="S56" s="17"/>
      <c r="T56" s="6"/>
    </row>
    <row r="57" spans="6:20">
      <c r="F57" s="5"/>
      <c r="G57" s="19">
        <v>43018</v>
      </c>
      <c r="H57" s="20" t="s">
        <v>41</v>
      </c>
      <c r="I57" s="20" t="s">
        <v>42</v>
      </c>
      <c r="J57" s="21"/>
      <c r="K57" s="21">
        <f>+C6</f>
        <v>1</v>
      </c>
      <c r="L57" s="21">
        <f>+L56+J57-K57</f>
        <v>3</v>
      </c>
      <c r="M57" s="20"/>
      <c r="N57" s="20">
        <f>+O56</f>
        <v>525</v>
      </c>
      <c r="O57" s="20"/>
      <c r="P57" s="20"/>
      <c r="Q57" s="20">
        <f>+K57*N57</f>
        <v>525</v>
      </c>
      <c r="R57" s="20">
        <f>+R56+P57-Q57</f>
        <v>1575</v>
      </c>
      <c r="S57" s="20"/>
      <c r="T57" s="6"/>
    </row>
    <row r="58" spans="6:20">
      <c r="F58" s="5"/>
      <c r="G58" s="19">
        <f>+G57</f>
        <v>43018</v>
      </c>
      <c r="H58" s="20" t="s">
        <v>41</v>
      </c>
      <c r="I58" s="20" t="s">
        <v>43</v>
      </c>
      <c r="J58" s="21"/>
      <c r="K58" s="21">
        <f>+C7</f>
        <v>2</v>
      </c>
      <c r="L58" s="21">
        <f>+L57+J58-K58</f>
        <v>1</v>
      </c>
      <c r="M58" s="20"/>
      <c r="N58" s="20">
        <f>+O56</f>
        <v>525</v>
      </c>
      <c r="O58" s="20"/>
      <c r="P58" s="20"/>
      <c r="Q58" s="20">
        <f t="shared" ref="Q58" si="8">+K58*N58</f>
        <v>1050</v>
      </c>
      <c r="R58" s="20">
        <f>+R57+P58-Q58</f>
        <v>525</v>
      </c>
      <c r="S58" s="20"/>
      <c r="T58" s="6"/>
    </row>
    <row r="59" spans="6:20" ht="15" thickBot="1">
      <c r="F59" s="9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1"/>
    </row>
    <row r="60" spans="6:20" ht="15" thickBot="1"/>
    <row r="61" spans="6:20" ht="15" thickBot="1">
      <c r="G61" s="34" t="s">
        <v>74</v>
      </c>
      <c r="H61" s="35"/>
      <c r="I61" s="25" t="s">
        <v>24</v>
      </c>
      <c r="J61" s="24" t="s">
        <v>73</v>
      </c>
    </row>
    <row r="62" spans="6:20">
      <c r="G62" s="37" t="s">
        <v>72</v>
      </c>
      <c r="H62" s="38"/>
      <c r="I62" s="28"/>
      <c r="J62" s="29">
        <v>1100</v>
      </c>
    </row>
    <row r="63" spans="6:20" ht="15" thickBot="1">
      <c r="G63" s="32" t="s">
        <v>71</v>
      </c>
      <c r="H63" s="33"/>
      <c r="I63" s="27"/>
      <c r="J63" s="11">
        <v>500</v>
      </c>
    </row>
    <row r="64" spans="6:20">
      <c r="G64" s="37" t="s">
        <v>67</v>
      </c>
      <c r="H64" s="38"/>
      <c r="I64" s="28"/>
      <c r="J64" s="29">
        <f>+J62-J63</f>
        <v>600</v>
      </c>
    </row>
    <row r="65" spans="7:10">
      <c r="G65" s="30" t="s">
        <v>66</v>
      </c>
      <c r="H65" s="31"/>
      <c r="I65" s="26">
        <v>4</v>
      </c>
      <c r="J65" s="6"/>
    </row>
    <row r="66" spans="7:10" ht="15" thickBot="1">
      <c r="G66" s="32" t="s">
        <v>68</v>
      </c>
      <c r="H66" s="33"/>
      <c r="I66" s="27"/>
      <c r="J66" s="11">
        <f>+J64*I65</f>
        <v>2400</v>
      </c>
    </row>
    <row r="67" spans="7:10">
      <c r="G67" s="30" t="s">
        <v>69</v>
      </c>
      <c r="H67" s="31"/>
      <c r="I67" s="26">
        <v>1</v>
      </c>
      <c r="J67" s="6"/>
    </row>
    <row r="68" spans="7:10" ht="15" thickBot="1">
      <c r="G68" s="32" t="s">
        <v>70</v>
      </c>
      <c r="H68" s="33"/>
      <c r="I68" s="27"/>
      <c r="J68" s="11">
        <f>+I67*J64</f>
        <v>600</v>
      </c>
    </row>
  </sheetData>
  <mergeCells count="49">
    <mergeCell ref="S34:S35"/>
    <mergeCell ref="F28:T28"/>
    <mergeCell ref="I29:Q29"/>
    <mergeCell ref="I30:Q30"/>
    <mergeCell ref="O34:O35"/>
    <mergeCell ref="M31:N31"/>
    <mergeCell ref="H34:H35"/>
    <mergeCell ref="J34:L34"/>
    <mergeCell ref="P34:R34"/>
    <mergeCell ref="G34:G35"/>
    <mergeCell ref="I34:I35"/>
    <mergeCell ref="M34:M35"/>
    <mergeCell ref="N34:N35"/>
    <mergeCell ref="S51:S52"/>
    <mergeCell ref="F45:T45"/>
    <mergeCell ref="I46:Q46"/>
    <mergeCell ref="I47:Q47"/>
    <mergeCell ref="M48:N48"/>
    <mergeCell ref="G51:G52"/>
    <mergeCell ref="H51:H52"/>
    <mergeCell ref="I51:I52"/>
    <mergeCell ref="J51:L51"/>
    <mergeCell ref="M51:M52"/>
    <mergeCell ref="N51:N52"/>
    <mergeCell ref="F8:T8"/>
    <mergeCell ref="I9:Q9"/>
    <mergeCell ref="I10:Q10"/>
    <mergeCell ref="M11:N11"/>
    <mergeCell ref="G14:G15"/>
    <mergeCell ref="H14:H15"/>
    <mergeCell ref="I14:I15"/>
    <mergeCell ref="J14:L14"/>
    <mergeCell ref="M14:M15"/>
    <mergeCell ref="N14:N15"/>
    <mergeCell ref="O14:O15"/>
    <mergeCell ref="P14:R14"/>
    <mergeCell ref="S14:S15"/>
    <mergeCell ref="G67:H67"/>
    <mergeCell ref="G68:H68"/>
    <mergeCell ref="G61:H61"/>
    <mergeCell ref="O11:P11"/>
    <mergeCell ref="O48:P48"/>
    <mergeCell ref="G62:H62"/>
    <mergeCell ref="G63:H63"/>
    <mergeCell ref="G64:H64"/>
    <mergeCell ref="G65:H65"/>
    <mergeCell ref="G66:H66"/>
    <mergeCell ref="O51:O52"/>
    <mergeCell ref="P51:R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PEPS_PROM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Conchas</dc:creator>
  <cp:lastModifiedBy>José Conchas</cp:lastModifiedBy>
  <dcterms:created xsi:type="dcterms:W3CDTF">2017-10-11T00:26:30Z</dcterms:created>
  <dcterms:modified xsi:type="dcterms:W3CDTF">2017-10-12T06:35:19Z</dcterms:modified>
</cp:coreProperties>
</file>