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é Conchas\Documents\Talleres_Impartidos\PersonasMorales\Proyectos_videos\Perdidas\"/>
    </mc:Choice>
  </mc:AlternateContent>
  <bookViews>
    <workbookView xWindow="0" yWindow="0" windowWidth="19368" windowHeight="8520" activeTab="2"/>
  </bookViews>
  <sheets>
    <sheet name="INPC" sheetId="2" r:id="rId1"/>
    <sheet name="ActPerdidas" sheetId="1" r:id="rId2"/>
    <sheet name="pp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C11" i="3"/>
  <c r="D8" i="3"/>
  <c r="E8" i="3"/>
  <c r="F8" i="3"/>
  <c r="C8" i="3"/>
  <c r="F5" i="3"/>
  <c r="E5" i="3"/>
  <c r="D5" i="3"/>
  <c r="C5" i="3"/>
  <c r="D4" i="3"/>
  <c r="D6" i="3" s="1"/>
  <c r="E4" i="3"/>
  <c r="E6" i="3" s="1"/>
  <c r="F4" i="3"/>
  <c r="C4" i="3"/>
  <c r="C6" i="3" s="1"/>
  <c r="C10" i="1"/>
  <c r="C11" i="1"/>
  <c r="C9" i="1"/>
  <c r="C8" i="1"/>
  <c r="D9" i="3" l="1"/>
  <c r="F6" i="3"/>
  <c r="E37" i="1"/>
  <c r="C41" i="1"/>
  <c r="C40" i="1"/>
  <c r="D37" i="1"/>
  <c r="D38" i="1"/>
  <c r="C34" i="1"/>
  <c r="C33" i="1"/>
  <c r="C32" i="1"/>
  <c r="C26" i="1"/>
  <c r="C25" i="1"/>
  <c r="C24" i="1"/>
  <c r="D30" i="1"/>
  <c r="C30" i="1"/>
  <c r="E29" i="1"/>
  <c r="E21" i="1"/>
  <c r="C19" i="1"/>
  <c r="C18" i="1"/>
  <c r="C17" i="1"/>
  <c r="C15" i="1"/>
  <c r="C14" i="1"/>
  <c r="C13" i="1"/>
  <c r="E9" i="3" l="1"/>
  <c r="C42" i="1"/>
  <c r="E11" i="3" l="1"/>
  <c r="F9" i="3" s="1"/>
  <c r="F11" i="3" s="1"/>
</calcChain>
</file>

<file path=xl/sharedStrings.xml><?xml version="1.0" encoding="utf-8"?>
<sst xmlns="http://schemas.openxmlformats.org/spreadsheetml/2006/main" count="137" uniqueCount="119">
  <si>
    <t>Columna1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</si>
  <si>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</si>
  <si>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</si>
  <si>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</si>
  <si>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</si>
  <si>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</si>
  <si>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</si>
  <si>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</si>
  <si>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</si>
  <si>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</si>
  <si>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</si>
  <si>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</si>
  <si>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</si>
  <si>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</si>
  <si>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</si>
  <si>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</si>
  <si>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</si>
  <si>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</si>
  <si>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</si>
  <si>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</si>
  <si>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</si>
  <si>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</si>
  <si>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</si>
  <si>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</si>
  <si>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</si>
  <si>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</si>
  <si>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</si>
  <si>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</si>
  <si>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</si>
  <si>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</si>
  <si>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</si>
  <si>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</si>
  <si>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</si>
  <si>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</si>
  <si>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</si>
  <si>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</si>
  <si>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</si>
  <si>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</si>
  <si>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</si>
  <si>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</si>
  <si>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</si>
  <si>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</si>
  <si>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</si>
  <si>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</si>
  <si>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</si>
  <si>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</si>
  <si>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</si>
  <si>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</si>
  <si>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</si>
  <si>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</si>
  <si>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</si>
  <si>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Enero</t>
  </si>
  <si>
    <t>​​​​​118.984</t>
  </si>
  <si>
    <t>Febrero</t>
  </si>
  <si>
    <t>​​​119.505</t>
  </si>
  <si>
    <t>Marzo</t>
  </si>
  <si>
    <t>​​​​119.681</t>
  </si>
  <si>
    <t>Abril</t>
  </si>
  <si>
    <t>​​​​​​119.302</t>
  </si>
  <si>
    <t>Mayo</t>
  </si>
  <si>
    <t>​112.527</t>
  </si>
  <si>
    <t>​115.764</t>
  </si>
  <si>
    <t>​​​​​​​118.770</t>
  </si>
  <si>
    <t>Junio</t>
  </si>
  <si>
    <t>​​​​​​​​118.901</t>
  </si>
  <si>
    <t>Julio</t>
  </si>
  <si>
    <t>​113.032</t>
  </si>
  <si>
    <t>​116.128</t>
  </si>
  <si>
    <t>​​​​​​​​​119.211</t>
  </si>
  <si>
    <t>Agosto</t>
  </si>
  <si>
    <t>​113.438</t>
  </si>
  <si>
    <t>​116.373</t>
  </si>
  <si>
    <t>​​​​​​​​​​119.547</t>
  </si>
  <si>
    <t>Septiembre</t>
  </si>
  <si>
    <t>​113.939</t>
  </si>
  <si>
    <t>​116.809</t>
  </si>
  <si>
    <t>Octubre</t>
  </si>
  <si>
    <t>​109.84</t>
  </si>
  <si>
    <t>E</t>
  </si>
  <si>
    <t>Noviembre</t>
  </si>
  <si>
    <t>Diciembre</t>
  </si>
  <si>
    <t>Nota</t>
  </si>
  <si>
    <t xml:space="preserve">Para el ejercicio 2017 se tomaron índices estimados de febrero a diciembre </t>
  </si>
  <si>
    <t>Conceptos</t>
  </si>
  <si>
    <t>Cantidades</t>
  </si>
  <si>
    <t xml:space="preserve">Ingresos Acumulables 2016= </t>
  </si>
  <si>
    <t>PTU del 2015 Pagada en 2016=</t>
  </si>
  <si>
    <t>Deducciones Autorizadas 2016=</t>
  </si>
  <si>
    <t>INPC JULIO 2016</t>
  </si>
  <si>
    <t>INPC DICIEMBRE 2016</t>
  </si>
  <si>
    <t>INPC ENERO 2017</t>
  </si>
  <si>
    <t>INPC FEBRERO 2017</t>
  </si>
  <si>
    <t>La empresa Deos Market, SA de CV le pide que calcule el monto de la pérdida que tiene derecho a deducir para los meses de enero, febrero, marzo y abril dado los siguientes datos:</t>
  </si>
  <si>
    <t>IA</t>
  </si>
  <si>
    <t>DA</t>
  </si>
  <si>
    <t>Pérdida</t>
  </si>
  <si>
    <t>Pérdida Fiscal</t>
  </si>
  <si>
    <t>Pérdida Fiscal a deducir</t>
  </si>
  <si>
    <t>Pérdida Fiscal a deducir Actualizada</t>
  </si>
  <si>
    <t>Factor al cierre del ejercicio</t>
  </si>
  <si>
    <t>F.A. Cierre</t>
  </si>
  <si>
    <t>F.A. Enero, febrero y marzo</t>
  </si>
  <si>
    <t>Factor aplicable a Enero</t>
  </si>
  <si>
    <t>Pérdida aplicable a Enero 2017</t>
  </si>
  <si>
    <t>F.A. Abril</t>
  </si>
  <si>
    <t>Ingreso Nominal del periodo</t>
  </si>
  <si>
    <t>Coeficiente de Utilidad</t>
  </si>
  <si>
    <t>Utilidad para Pago Provisional</t>
  </si>
  <si>
    <t>( x )</t>
  </si>
  <si>
    <t>( = )</t>
  </si>
  <si>
    <t>Conceptos/Meses</t>
  </si>
  <si>
    <t>Pérdida aplicable</t>
  </si>
  <si>
    <t>Base para pago provisional</t>
  </si>
  <si>
    <t>( - )</t>
  </si>
  <si>
    <t>Tasa del art. 9</t>
  </si>
  <si>
    <t>ISR del periodo</t>
  </si>
  <si>
    <t>Pagos anteriores</t>
  </si>
  <si>
    <t>ISR Retenido a la PM</t>
  </si>
  <si>
    <t>Pago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</si>
</sst>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8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" fontId="2" fillId="0" borderId="0" xfId="0" applyNumberFormat="1" applyFont="1"/>
    <xf numFmtId="164" fontId="2" fillId="0" borderId="0" xfId="0" applyNumberFormat="1" applyFont="1"/>
    <xf numFmtId="4" fontId="0" fillId="0" borderId="0" xfId="0" applyNumberFormat="1"/>
    <xf numFmtId="17" fontId="2" fillId="0" borderId="10" xfId="0" applyNumberFormat="1" applyFont="1" applyBorder="1"/>
    <xf numFmtId="0" fontId="2" fillId="0" borderId="10" xfId="0" applyFont="1" applyBorder="1"/>
    <xf numFmtId="4" fontId="0" fillId="0" borderId="10" xfId="0" applyNumberFormat="1" applyBorder="1"/>
    <xf numFmtId="43" fontId="0" fillId="0" borderId="0" xfId="1" applyFont="1"/>
    <xf numFmtId="0" fontId="0" fillId="0" borderId="10" xfId="0" applyBorder="1"/>
    <xf numFmtId="43" fontId="0" fillId="0" borderId="0" xfId="0" applyNumberFormat="1"/>
    <xf numFmtId="164" fontId="0" fillId="0" borderId="10" xfId="0" applyNumberFormat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0" fillId="0" borderId="0" xfId="2" applyFont="1"/>
    <xf numFmtId="44" fontId="0" fillId="0" borderId="0" xfId="2" applyFont="1" applyBorder="1"/>
    <xf numFmtId="44" fontId="0" fillId="0" borderId="10" xfId="2" applyFont="1" applyBorder="1"/>
    <xf numFmtId="168" fontId="0" fillId="0" borderId="10" xfId="1" applyNumberFormat="1" applyFont="1" applyBorder="1"/>
    <xf numFmtId="9" fontId="0" fillId="0" borderId="10" xfId="2" applyNumberFormat="1" applyFont="1" applyBorder="1"/>
    <xf numFmtId="44" fontId="2" fillId="0" borderId="0" xfId="2" applyFont="1"/>
    <xf numFmtId="44" fontId="2" fillId="0" borderId="0" xfId="2" applyFont="1" applyBorder="1"/>
    <xf numFmtId="44" fontId="2" fillId="0" borderId="10" xfId="2" applyFont="1" applyBorder="1"/>
    <xf numFmtId="44" fontId="2" fillId="0" borderId="12" xfId="2" applyFont="1" applyBorder="1"/>
    <xf numFmtId="44" fontId="0" fillId="0" borderId="13" xfId="2" applyFont="1" applyBorder="1"/>
    <xf numFmtId="44" fontId="2" fillId="0" borderId="14" xfId="2" applyFont="1" applyBorder="1"/>
    <xf numFmtId="168" fontId="0" fillId="0" borderId="15" xfId="1" applyNumberFormat="1" applyFont="1" applyBorder="1"/>
    <xf numFmtId="44" fontId="0" fillId="0" borderId="15" xfId="2" applyFont="1" applyBorder="1"/>
    <xf numFmtId="9" fontId="0" fillId="0" borderId="15" xfId="2" applyNumberFormat="1" applyFont="1" applyBorder="1"/>
    <xf numFmtId="44" fontId="2" fillId="0" borderId="16" xfId="2" applyFont="1" applyBorder="1"/>
    <xf numFmtId="44" fontId="2" fillId="0" borderId="17" xfId="2" applyFont="1" applyBorder="1"/>
    <xf numFmtId="44" fontId="0" fillId="0" borderId="18" xfId="2" applyFont="1" applyBorder="1"/>
    <xf numFmtId="168" fontId="0" fillId="0" borderId="19" xfId="1" applyNumberFormat="1" applyFont="1" applyBorder="1"/>
    <xf numFmtId="44" fontId="0" fillId="0" borderId="19" xfId="2" applyFont="1" applyBorder="1"/>
    <xf numFmtId="9" fontId="0" fillId="0" borderId="19" xfId="2" applyNumberFormat="1" applyFont="1" applyBorder="1"/>
    <xf numFmtId="44" fontId="0" fillId="0" borderId="20" xfId="2" applyFont="1" applyBorder="1"/>
    <xf numFmtId="44" fontId="0" fillId="0" borderId="21" xfId="2" applyFont="1" applyBorder="1"/>
    <xf numFmtId="44" fontId="2" fillId="0" borderId="22" xfId="2" applyFont="1" applyBorder="1" applyAlignment="1">
      <alignment horizontal="center"/>
    </xf>
    <xf numFmtId="44" fontId="2" fillId="0" borderId="11" xfId="2" applyFont="1" applyBorder="1" applyAlignment="1">
      <alignment horizontal="center"/>
    </xf>
    <xf numFmtId="44" fontId="2" fillId="0" borderId="23" xfId="2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5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3" displayName="Tabla3" ref="A1:AY13" totalsRowShown="0" headerRowDxfId="55" dataDxfId="53" headerRowBorderDxfId="54" tableBorderDxfId="52" totalsRowBorderDxfId="51">
  <autoFilter ref="A1:AY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</autoFilter>
  <tableColumns count="51">
    <tableColumn id="1" name="Columna1" dataDxfId="50"/>
    <tableColumn id="2" name="1969" dataDxfId="49"/>
    <tableColumn id="3" name="1970" dataDxfId="48"/>
    <tableColumn id="4" name="1971" dataDxfId="47"/>
    <tableColumn id="5" name="1972" dataDxfId="46"/>
    <tableColumn id="6" name="1973" dataDxfId="45"/>
    <tableColumn id="7" name="1974" dataDxfId="44"/>
    <tableColumn id="8" name="1975" dataDxfId="43"/>
    <tableColumn id="9" name="1976" dataDxfId="42"/>
    <tableColumn id="10" name="1977" dataDxfId="41"/>
    <tableColumn id="11" name="1978" dataDxfId="40"/>
    <tableColumn id="12" name="1979" dataDxfId="39"/>
    <tableColumn id="13" name="1980" dataDxfId="38"/>
    <tableColumn id="14" name="1981" dataDxfId="37"/>
    <tableColumn id="15" name="1982" dataDxfId="36"/>
    <tableColumn id="16" name="1983" dataDxfId="35"/>
    <tableColumn id="17" name="1984" dataDxfId="34"/>
    <tableColumn id="18" name="1985" dataDxfId="33"/>
    <tableColumn id="19" name="1986" dataDxfId="32"/>
    <tableColumn id="20" name="1987" dataDxfId="31"/>
    <tableColumn id="21" name="1988" dataDxfId="30"/>
    <tableColumn id="22" name="1989" dataDxfId="29"/>
    <tableColumn id="23" name="1990" dataDxfId="28"/>
    <tableColumn id="24" name="1991" dataDxfId="27"/>
    <tableColumn id="25" name="1992" dataDxfId="26"/>
    <tableColumn id="26" name="1993" dataDxfId="25"/>
    <tableColumn id="27" name="1994" dataDxfId="24"/>
    <tableColumn id="28" name="1995" dataDxfId="23"/>
    <tableColumn id="29" name="1996" dataDxfId="22"/>
    <tableColumn id="30" name="1997" dataDxfId="21"/>
    <tableColumn id="31" name="1998" dataDxfId="20"/>
    <tableColumn id="32" name="1999" dataDxfId="19"/>
    <tableColumn id="33" name="2000" dataDxfId="18"/>
    <tableColumn id="34" name="2001" dataDxfId="17"/>
    <tableColumn id="35" name="2002" dataDxfId="16"/>
    <tableColumn id="36" name="2003" dataDxfId="15"/>
    <tableColumn id="37" name="2004" dataDxfId="14"/>
    <tableColumn id="38" name="2005" dataDxfId="13"/>
    <tableColumn id="39" name="2006" dataDxfId="12"/>
    <tableColumn id="40" name="2007" dataDxfId="11"/>
    <tableColumn id="41" name="2008" dataDxfId="10"/>
    <tableColumn id="42" name="2009" dataDxfId="9"/>
    <tableColumn id="43" name="2010" dataDxfId="8"/>
    <tableColumn id="44" name="2011" dataDxfId="7"/>
    <tableColumn id="45" name="2012" dataDxfId="6"/>
    <tableColumn id="46" name="2013" dataDxfId="5"/>
    <tableColumn id="47" name="2014" dataDxfId="4"/>
    <tableColumn id="48" name="2015" dataDxfId="3"/>
    <tableColumn id="49" name="2016" dataDxfId="2"/>
    <tableColumn id="50" name="2017" dataDxfId="1"/>
    <tableColumn id="51" name="2018" dataDxfId="0"/>
  </tableColumns>
  <tableStyleInfo name="TableStyleMedium13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workbookViewId="0">
      <pane xSplit="1" topLeftCell="AN1" activePane="topRight" state="frozen"/>
      <selection pane="topRight" activeCell="AU16" sqref="AU16:AX21"/>
    </sheetView>
  </sheetViews>
  <sheetFormatPr baseColWidth="10" defaultColWidth="11" defaultRowHeight="14.4" x14ac:dyDescent="0.3"/>
  <cols>
    <col min="1" max="49" width="14.5546875" style="4" customWidth="1"/>
    <col min="50" max="16384" width="11" style="4"/>
  </cols>
  <sheetData>
    <row r="1" spans="1:5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3" t="s">
        <v>48</v>
      </c>
      <c r="AX1" s="2" t="s">
        <v>49</v>
      </c>
      <c r="AY1" s="2" t="s">
        <v>50</v>
      </c>
    </row>
    <row r="2" spans="1:51" x14ac:dyDescent="0.3">
      <c r="A2" s="5" t="s">
        <v>51</v>
      </c>
      <c r="B2" s="6">
        <v>1.5434126596E-2</v>
      </c>
      <c r="C2" s="6">
        <v>1.6236489141999998E-2</v>
      </c>
      <c r="D2" s="6">
        <v>1.7036948412E-2</v>
      </c>
      <c r="E2" s="6">
        <v>1.7785826098000002E-2</v>
      </c>
      <c r="F2" s="6">
        <v>1.8962630937E-2</v>
      </c>
      <c r="G2" s="6">
        <v>2.3497920876E-2</v>
      </c>
      <c r="H2" s="6">
        <v>2.7708446828999998E-2</v>
      </c>
      <c r="I2" s="6">
        <v>3.1040182603999999E-2</v>
      </c>
      <c r="J2" s="6">
        <v>3.9969395847000003E-2</v>
      </c>
      <c r="K2" s="6">
        <v>4.7777199286000001E-2</v>
      </c>
      <c r="L2" s="6">
        <v>5.6223076551999998E-2</v>
      </c>
      <c r="M2" s="6">
        <v>6.8342658934000003E-2</v>
      </c>
      <c r="N2" s="6">
        <v>8.7341590063999996E-2</v>
      </c>
      <c r="O2" s="6">
        <v>0.114297331963</v>
      </c>
      <c r="P2" s="6">
        <v>0.240074262308</v>
      </c>
      <c r="Q2" s="6">
        <v>0.41627811989300001</v>
      </c>
      <c r="R2" s="6">
        <v>0.669169260687</v>
      </c>
      <c r="S2" s="6">
        <v>1.1102768510409999</v>
      </c>
      <c r="T2" s="6">
        <v>2.2687626488660002</v>
      </c>
      <c r="U2" s="6">
        <v>6.2805515298629997</v>
      </c>
      <c r="V2" s="6">
        <v>8.4513125512889999</v>
      </c>
      <c r="W2" s="6">
        <v>10.350838773075999</v>
      </c>
      <c r="X2" s="6">
        <v>13.156630205568</v>
      </c>
      <c r="Y2" s="6">
        <v>15.517902070849001</v>
      </c>
      <c r="Z2" s="6">
        <v>17.274369884079</v>
      </c>
      <c r="AA2" s="6">
        <v>18.569623144131999</v>
      </c>
      <c r="AB2" s="6">
        <v>20.468620185776</v>
      </c>
      <c r="AC2" s="6">
        <v>31.054701826733002</v>
      </c>
      <c r="AD2" s="6">
        <v>39.266557170736</v>
      </c>
      <c r="AE2" s="6">
        <v>45.263303462448</v>
      </c>
      <c r="AF2" s="6">
        <v>53.870120615833002</v>
      </c>
      <c r="AG2" s="6">
        <v>59.808326584512997</v>
      </c>
      <c r="AH2" s="6">
        <v>64.659787943149993</v>
      </c>
      <c r="AI2" s="6">
        <v>67.754636301573001</v>
      </c>
      <c r="AJ2" s="6">
        <v>71.248784591725993</v>
      </c>
      <c r="AK2" s="6">
        <v>74.2423093102</v>
      </c>
      <c r="AL2" s="6">
        <v>77.616489556109002</v>
      </c>
      <c r="AM2" s="6">
        <v>80.670698489100999</v>
      </c>
      <c r="AN2" s="6">
        <v>83.882134705164006</v>
      </c>
      <c r="AO2" s="6">
        <v>86.989442325859997</v>
      </c>
      <c r="AP2" s="6">
        <v>92.454469599277004</v>
      </c>
      <c r="AQ2" s="6">
        <v>96.575479439774</v>
      </c>
      <c r="AR2" s="6">
        <v>100.22799999999999</v>
      </c>
      <c r="AS2" s="7">
        <v>104.28400000000001</v>
      </c>
      <c r="AT2" s="7">
        <v>107.678</v>
      </c>
      <c r="AU2" s="7">
        <v>112.505</v>
      </c>
      <c r="AV2" s="7">
        <v>115.95399999999999</v>
      </c>
      <c r="AW2" s="8" t="s">
        <v>52</v>
      </c>
      <c r="AX2" s="2">
        <v>124.598</v>
      </c>
      <c r="AY2" s="2"/>
    </row>
    <row r="3" spans="1:51" x14ac:dyDescent="0.3">
      <c r="A3" s="5" t="s">
        <v>53</v>
      </c>
      <c r="B3" s="6">
        <v>1.5489521629000001E-2</v>
      </c>
      <c r="C3" s="6">
        <v>1.6234578969000001E-2</v>
      </c>
      <c r="D3" s="6">
        <v>1.710763173E-2</v>
      </c>
      <c r="E3" s="6">
        <v>1.7841228027999999E-2</v>
      </c>
      <c r="F3" s="6">
        <v>1.9119285856999998E-2</v>
      </c>
      <c r="G3" s="6">
        <v>2.4029011191999999E-2</v>
      </c>
      <c r="H3" s="6">
        <v>2.7861274506000001E-2</v>
      </c>
      <c r="I3" s="6">
        <v>3.1620944328999999E-2</v>
      </c>
      <c r="J3" s="6">
        <v>4.0851999476000003E-2</v>
      </c>
      <c r="K3" s="6">
        <v>4.8463034348999998E-2</v>
      </c>
      <c r="L3" s="6">
        <v>5.7031176514999997E-2</v>
      </c>
      <c r="M3" s="6">
        <v>6.9922558667000007E-2</v>
      </c>
      <c r="N3" s="6">
        <v>8.9486970134000005E-2</v>
      </c>
      <c r="O3" s="6">
        <v>0.118788687911</v>
      </c>
      <c r="P3" s="6">
        <v>0.25295800376499999</v>
      </c>
      <c r="Q3" s="6">
        <v>0.43824772261799999</v>
      </c>
      <c r="R3" s="6">
        <v>0.69696940274300001</v>
      </c>
      <c r="S3" s="6">
        <v>1.159637770407</v>
      </c>
      <c r="T3" s="6">
        <v>2.432470571604</v>
      </c>
      <c r="U3" s="6">
        <v>6.8043966403010003</v>
      </c>
      <c r="V3" s="6">
        <v>8.5660015171050006</v>
      </c>
      <c r="W3" s="6">
        <v>10.585225779758</v>
      </c>
      <c r="X3" s="6">
        <v>13.386308075828</v>
      </c>
      <c r="Y3" s="6">
        <v>15.701758987125</v>
      </c>
      <c r="Z3" s="6">
        <v>17.415502610111002</v>
      </c>
      <c r="AA3" s="6">
        <v>18.665129781468</v>
      </c>
      <c r="AB3" s="6">
        <v>21.336132926013999</v>
      </c>
      <c r="AC3" s="6">
        <v>31.779507671726002</v>
      </c>
      <c r="AD3" s="6">
        <v>39.926409411569999</v>
      </c>
      <c r="AE3" s="6">
        <v>46.055737478708998</v>
      </c>
      <c r="AF3" s="6">
        <v>54.594080220393998</v>
      </c>
      <c r="AG3" s="6">
        <v>60.338844724266004</v>
      </c>
      <c r="AH3" s="6">
        <v>64.616994979759994</v>
      </c>
      <c r="AI3" s="6">
        <v>67.711079179107998</v>
      </c>
      <c r="AJ3" s="6">
        <v>71.446697882259002</v>
      </c>
      <c r="AK3" s="6">
        <v>74.686407425541006</v>
      </c>
      <c r="AL3" s="6">
        <v>77.875087061160002</v>
      </c>
      <c r="AM3" s="6">
        <v>80.794135698179005</v>
      </c>
      <c r="AN3" s="6">
        <v>84.116596443077995</v>
      </c>
      <c r="AO3" s="6">
        <v>87.248039830912006</v>
      </c>
      <c r="AP3" s="6">
        <v>92.658589229930996</v>
      </c>
      <c r="AQ3" s="6">
        <v>97.134050050685005</v>
      </c>
      <c r="AR3" s="6">
        <v>100.604</v>
      </c>
      <c r="AS3" s="7">
        <v>104.496</v>
      </c>
      <c r="AT3" s="7">
        <v>108.208</v>
      </c>
      <c r="AU3" s="7">
        <v>112.79</v>
      </c>
      <c r="AV3" s="7">
        <v>116.17400000000001</v>
      </c>
      <c r="AW3" s="8" t="s">
        <v>54</v>
      </c>
      <c r="AX3" s="6">
        <v>125.318</v>
      </c>
      <c r="AY3" s="6"/>
    </row>
    <row r="4" spans="1:51" x14ac:dyDescent="0.3">
      <c r="A4" s="5" t="s">
        <v>55</v>
      </c>
      <c r="B4" s="6">
        <v>1.5504809914E-2</v>
      </c>
      <c r="C4" s="6">
        <v>1.6282340204E-2</v>
      </c>
      <c r="D4" s="6">
        <v>1.7172584527E-2</v>
      </c>
      <c r="E4" s="6">
        <v>1.7938660671999999E-2</v>
      </c>
      <c r="F4" s="6">
        <v>1.9287401818999999E-2</v>
      </c>
      <c r="G4" s="6">
        <v>2.4214325612000001E-2</v>
      </c>
      <c r="H4" s="6">
        <v>2.8037031162999999E-2</v>
      </c>
      <c r="I4" s="6">
        <v>3.1930426927000002E-2</v>
      </c>
      <c r="J4" s="6">
        <v>4.1564576968999997E-2</v>
      </c>
      <c r="K4" s="6">
        <v>4.8967375339000002E-2</v>
      </c>
      <c r="L4" s="6">
        <v>5.7804886457999999E-2</v>
      </c>
      <c r="M4" s="6">
        <v>7.1361091764000004E-2</v>
      </c>
      <c r="N4" s="6">
        <v>9.1401184721000006E-2</v>
      </c>
      <c r="O4" s="6">
        <v>0.123127202389</v>
      </c>
      <c r="P4" s="6">
        <v>0.26520176122099998</v>
      </c>
      <c r="Q4" s="6">
        <v>0.45697919496900002</v>
      </c>
      <c r="R4" s="6">
        <v>0.72397673311999999</v>
      </c>
      <c r="S4" s="6">
        <v>1.213537800059</v>
      </c>
      <c r="T4" s="6">
        <v>2.5932250212049999</v>
      </c>
      <c r="U4" s="6">
        <v>7.1528364491460001</v>
      </c>
      <c r="V4" s="6">
        <v>8.6588622537289996</v>
      </c>
      <c r="W4" s="6">
        <v>10.771835580257999</v>
      </c>
      <c r="X4" s="6">
        <v>13.577210546641</v>
      </c>
      <c r="Y4" s="6">
        <v>15.861556329433</v>
      </c>
      <c r="Z4" s="6">
        <v>17.516998351872001</v>
      </c>
      <c r="AA4" s="6">
        <v>18.761104466496</v>
      </c>
      <c r="AB4" s="6">
        <v>22.593921331191002</v>
      </c>
      <c r="AC4" s="6">
        <v>32.479096225855997</v>
      </c>
      <c r="AD4" s="6">
        <v>40.423304503734002</v>
      </c>
      <c r="AE4" s="6">
        <v>46.595234496217998</v>
      </c>
      <c r="AF4" s="6">
        <v>55.101291477316003</v>
      </c>
      <c r="AG4" s="6">
        <v>60.673355802583004</v>
      </c>
      <c r="AH4" s="6">
        <v>65.026393744008999</v>
      </c>
      <c r="AI4" s="6">
        <v>68.057434733438001</v>
      </c>
      <c r="AJ4" s="6">
        <v>71.897691931067996</v>
      </c>
      <c r="AK4" s="6">
        <v>74.939488183818</v>
      </c>
      <c r="AL4" s="6">
        <v>78.226090074683</v>
      </c>
      <c r="AM4" s="6">
        <v>80.895505920158996</v>
      </c>
      <c r="AN4" s="6">
        <v>84.298649086634001</v>
      </c>
      <c r="AO4" s="6">
        <v>87.880396929930001</v>
      </c>
      <c r="AP4" s="6">
        <v>93.19164488701</v>
      </c>
      <c r="AQ4" s="6">
        <v>97.823643397488993</v>
      </c>
      <c r="AR4" s="6">
        <v>100.797</v>
      </c>
      <c r="AS4" s="7">
        <v>104.556</v>
      </c>
      <c r="AT4" s="6">
        <v>109.002</v>
      </c>
      <c r="AU4" s="7">
        <v>113.099</v>
      </c>
      <c r="AV4" s="7">
        <v>116.64700000000001</v>
      </c>
      <c r="AW4" s="8" t="s">
        <v>56</v>
      </c>
      <c r="AX4" s="6">
        <v>126.087</v>
      </c>
      <c r="AY4" s="6"/>
    </row>
    <row r="5" spans="1:51" x14ac:dyDescent="0.3">
      <c r="A5" s="5" t="s">
        <v>57</v>
      </c>
      <c r="B5" s="6">
        <v>1.5546833732E-2</v>
      </c>
      <c r="C5" s="6">
        <v>1.6303352112999998E-2</v>
      </c>
      <c r="D5" s="6">
        <v>1.7260466302999999E-2</v>
      </c>
      <c r="E5" s="6">
        <v>1.8051374703999999E-2</v>
      </c>
      <c r="F5" s="6">
        <v>1.9593064069999999E-2</v>
      </c>
      <c r="G5" s="6">
        <v>2.4542909945999999E-2</v>
      </c>
      <c r="H5" s="6">
        <v>2.8273920269E-2</v>
      </c>
      <c r="I5" s="6">
        <v>3.2153944818999997E-2</v>
      </c>
      <c r="J5" s="6">
        <v>4.2193099929E-2</v>
      </c>
      <c r="K5" s="6">
        <v>4.9511843765999999E-2</v>
      </c>
      <c r="L5" s="6">
        <v>5.8322605559999997E-2</v>
      </c>
      <c r="M5" s="6">
        <v>7.2608579919999999E-2</v>
      </c>
      <c r="N5" s="6">
        <v>9.3462510257999995E-2</v>
      </c>
      <c r="O5" s="6">
        <v>0.12980023170300001</v>
      </c>
      <c r="P5" s="6">
        <v>0.28199226276299999</v>
      </c>
      <c r="Q5" s="6">
        <v>0.47674801569500003</v>
      </c>
      <c r="R5" s="6">
        <v>0.74625390827000004</v>
      </c>
      <c r="S5" s="6">
        <v>1.276894312924</v>
      </c>
      <c r="T5" s="6">
        <v>2.8201194306719999</v>
      </c>
      <c r="U5" s="6">
        <v>7.3729947935700002</v>
      </c>
      <c r="V5" s="6">
        <v>8.7883530028340004</v>
      </c>
      <c r="W5" s="6">
        <v>10.935778488824999</v>
      </c>
      <c r="X5" s="6">
        <v>13.719437933150999</v>
      </c>
      <c r="Y5" s="6">
        <v>16.002952687000001</v>
      </c>
      <c r="Z5" s="6">
        <v>17.618012674726</v>
      </c>
      <c r="AA5" s="6">
        <v>18.852987077021002</v>
      </c>
      <c r="AB5" s="6">
        <v>24.39428249881</v>
      </c>
      <c r="AC5" s="6">
        <v>33.402392654452001</v>
      </c>
      <c r="AD5" s="6">
        <v>40.860021998028003</v>
      </c>
      <c r="AE5" s="6">
        <v>47.031187831436</v>
      </c>
      <c r="AF5" s="6">
        <v>55.606974416086999</v>
      </c>
      <c r="AG5" s="6">
        <v>61.018565121747997</v>
      </c>
      <c r="AH5" s="6">
        <v>65.354409466736996</v>
      </c>
      <c r="AI5" s="6">
        <v>68.429198616676004</v>
      </c>
      <c r="AJ5" s="6">
        <v>72.020439546798997</v>
      </c>
      <c r="AK5" s="6">
        <v>75.052581492694003</v>
      </c>
      <c r="AL5" s="6">
        <v>78.504685786791995</v>
      </c>
      <c r="AM5" s="6">
        <v>81.014115975809005</v>
      </c>
      <c r="AN5" s="6">
        <v>84.248308772317003</v>
      </c>
      <c r="AO5" s="6">
        <v>88.080379000503001</v>
      </c>
      <c r="AP5" s="6">
        <v>93.517822540048002</v>
      </c>
      <c r="AQ5" s="6">
        <v>97.511947204733005</v>
      </c>
      <c r="AR5" s="6">
        <v>100.789</v>
      </c>
      <c r="AS5" s="7">
        <v>104.22799999999999</v>
      </c>
      <c r="AT5" s="7">
        <v>109.074</v>
      </c>
      <c r="AU5" s="6">
        <v>112.88800000000001</v>
      </c>
      <c r="AV5" s="6">
        <v>116.345</v>
      </c>
      <c r="AW5" s="8" t="s">
        <v>58</v>
      </c>
      <c r="AX5" s="6">
        <v>126.242</v>
      </c>
      <c r="AY5" s="6"/>
    </row>
    <row r="6" spans="1:51" x14ac:dyDescent="0.3">
      <c r="A6" s="5" t="s">
        <v>59</v>
      </c>
      <c r="B6" s="6">
        <v>1.5546833732E-2</v>
      </c>
      <c r="C6" s="6">
        <v>1.6337742132999999E-2</v>
      </c>
      <c r="D6" s="6">
        <v>1.7296766496999998E-2</v>
      </c>
      <c r="E6" s="6">
        <v>1.8087668001999999E-2</v>
      </c>
      <c r="F6" s="6">
        <v>1.9801300572999999E-2</v>
      </c>
      <c r="G6" s="6">
        <v>2.4735865060000001E-2</v>
      </c>
      <c r="H6" s="6">
        <v>2.8652182908E-2</v>
      </c>
      <c r="I6" s="6">
        <v>3.2379372884000002E-2</v>
      </c>
      <c r="J6" s="6">
        <v>4.2563714976999997E-2</v>
      </c>
      <c r="K6" s="6">
        <v>4.9997083019999999E-2</v>
      </c>
      <c r="L6" s="6">
        <v>5.9086771530999997E-2</v>
      </c>
      <c r="M6" s="6">
        <v>7.3793032349000004E-2</v>
      </c>
      <c r="N6" s="6">
        <v>9.4876204202000006E-2</v>
      </c>
      <c r="O6" s="6">
        <v>0.13709605345699999</v>
      </c>
      <c r="P6" s="6">
        <v>0.29422264900400003</v>
      </c>
      <c r="Q6" s="6">
        <v>0.49255657768599997</v>
      </c>
      <c r="R6" s="6">
        <v>0.76393275085699996</v>
      </c>
      <c r="S6" s="6">
        <v>1.347852309793</v>
      </c>
      <c r="T6" s="6">
        <v>3.032724052326</v>
      </c>
      <c r="U6" s="6">
        <v>7.5156481970579998</v>
      </c>
      <c r="V6" s="6">
        <v>8.9093176335909998</v>
      </c>
      <c r="W6" s="6">
        <v>11.126616006840999</v>
      </c>
      <c r="X6" s="6">
        <v>13.853553757248999</v>
      </c>
      <c r="Y6" s="6">
        <v>16.108466006495998</v>
      </c>
      <c r="Z6" s="6">
        <v>17.718721335329001</v>
      </c>
      <c r="AA6" s="6">
        <v>18.944076868970001</v>
      </c>
      <c r="AB6" s="6">
        <v>25.413863095033001</v>
      </c>
      <c r="AC6" s="6">
        <v>34.011237206319002</v>
      </c>
      <c r="AD6" s="6">
        <v>41.232932116431002</v>
      </c>
      <c r="AE6" s="6">
        <v>47.405817312930999</v>
      </c>
      <c r="AF6" s="6">
        <v>55.941485494403999</v>
      </c>
      <c r="AG6" s="6">
        <v>61.246666912621997</v>
      </c>
      <c r="AH6" s="6">
        <v>65.504375883541002</v>
      </c>
      <c r="AI6" s="6">
        <v>68.567893678497995</v>
      </c>
      <c r="AJ6" s="6">
        <v>71.788046588927003</v>
      </c>
      <c r="AK6" s="6">
        <v>74.864322509016006</v>
      </c>
      <c r="AL6" s="6">
        <v>78.307462089606005</v>
      </c>
      <c r="AM6" s="6">
        <v>80.653458655430995</v>
      </c>
      <c r="AN6" s="6">
        <v>83.837311137621995</v>
      </c>
      <c r="AO6" s="6">
        <v>87.985215118645002</v>
      </c>
      <c r="AP6" s="6">
        <v>93.245433168060998</v>
      </c>
      <c r="AQ6" s="6">
        <v>96.897519532732005</v>
      </c>
      <c r="AR6" s="7">
        <v>100.04600000000001</v>
      </c>
      <c r="AS6" s="7">
        <v>103.899</v>
      </c>
      <c r="AT6" s="7">
        <v>108.711</v>
      </c>
      <c r="AU6" s="6" t="s">
        <v>60</v>
      </c>
      <c r="AV6" s="6" t="s">
        <v>61</v>
      </c>
      <c r="AW6" s="8" t="s">
        <v>62</v>
      </c>
      <c r="AX6" s="6">
        <v>126.09099999999999</v>
      </c>
      <c r="AY6" s="6"/>
    </row>
    <row r="7" spans="1:51" x14ac:dyDescent="0.3">
      <c r="A7" s="5" t="s">
        <v>63</v>
      </c>
      <c r="B7" s="6">
        <v>1.5602235662000001E-2</v>
      </c>
      <c r="C7" s="6">
        <v>1.6437084950999999E-2</v>
      </c>
      <c r="D7" s="6">
        <v>1.7375090509000001E-2</v>
      </c>
      <c r="E7" s="6">
        <v>1.8221393943999999E-2</v>
      </c>
      <c r="F7" s="6">
        <v>1.9963679118E-2</v>
      </c>
      <c r="G7" s="6">
        <v>2.4980394861E-2</v>
      </c>
      <c r="H7" s="6">
        <v>2.9139332335999999E-2</v>
      </c>
      <c r="I7" s="6">
        <v>3.2509278478000003E-2</v>
      </c>
      <c r="J7" s="6">
        <v>4.3085254424999997E-2</v>
      </c>
      <c r="K7" s="6">
        <v>5.0684828256999999E-2</v>
      </c>
      <c r="L7" s="6">
        <v>5.9742036920999997E-2</v>
      </c>
      <c r="M7" s="6">
        <v>7.5256397702000002E-2</v>
      </c>
      <c r="N7" s="6">
        <v>9.6202023267000003E-2</v>
      </c>
      <c r="O7" s="6">
        <v>0.14370030273100001</v>
      </c>
      <c r="P7" s="6">
        <v>0.30536410528699998</v>
      </c>
      <c r="Q7" s="6">
        <v>0.51038252432499998</v>
      </c>
      <c r="R7" s="6">
        <v>0.78306540792900003</v>
      </c>
      <c r="S7" s="6">
        <v>1.434370511609</v>
      </c>
      <c r="T7" s="6">
        <v>3.2521201478489998</v>
      </c>
      <c r="U7" s="6">
        <v>7.6689711887899996</v>
      </c>
      <c r="V7" s="6">
        <v>9.0175188776180004</v>
      </c>
      <c r="W7" s="6">
        <v>11.371676415217999</v>
      </c>
      <c r="X7" s="6">
        <v>13.998919931316999</v>
      </c>
      <c r="Y7" s="6">
        <v>16.217494452221999</v>
      </c>
      <c r="Z7" s="6">
        <v>17.818102266693</v>
      </c>
      <c r="AA7" s="6">
        <v>19.03886901864</v>
      </c>
      <c r="AB7" s="6">
        <v>26.220434064532</v>
      </c>
      <c r="AC7" s="6">
        <v>34.565062228903997</v>
      </c>
      <c r="AD7" s="6">
        <v>41.598773765110998</v>
      </c>
      <c r="AE7" s="6">
        <v>47.966137697999002</v>
      </c>
      <c r="AF7" s="6">
        <v>56.309046499278999</v>
      </c>
      <c r="AG7" s="6">
        <v>61.609451911207998</v>
      </c>
      <c r="AH7" s="6">
        <v>65.659309337783995</v>
      </c>
      <c r="AI7" s="6">
        <v>68.902213711873998</v>
      </c>
      <c r="AJ7" s="6">
        <v>71.847351616751993</v>
      </c>
      <c r="AK7" s="6">
        <v>74.984311751359996</v>
      </c>
      <c r="AL7" s="6">
        <v>78.232296414803997</v>
      </c>
      <c r="AM7" s="6">
        <v>80.723107583458003</v>
      </c>
      <c r="AN7" s="6">
        <v>83.937991766254996</v>
      </c>
      <c r="AO7" s="6">
        <v>88.349320405756998</v>
      </c>
      <c r="AP7" s="6">
        <v>93.417141911415001</v>
      </c>
      <c r="AQ7" s="6">
        <v>96.867177425471994</v>
      </c>
      <c r="AR7" s="7">
        <v>100.041</v>
      </c>
      <c r="AS7" s="7">
        <v>104.378</v>
      </c>
      <c r="AT7" s="7">
        <v>108.645</v>
      </c>
      <c r="AU7" s="6">
        <v>112.72199999999999</v>
      </c>
      <c r="AV7" s="6">
        <v>115.958</v>
      </c>
      <c r="AW7" s="8" t="s">
        <v>64</v>
      </c>
      <c r="AX7" s="6">
        <v>126.408</v>
      </c>
      <c r="AY7" s="6"/>
    </row>
    <row r="8" spans="1:51" x14ac:dyDescent="0.3">
      <c r="A8" s="5" t="s">
        <v>65</v>
      </c>
      <c r="B8" s="6">
        <v>1.5661457938000001E-2</v>
      </c>
      <c r="C8" s="6">
        <v>1.6517319137000001E-2</v>
      </c>
      <c r="D8" s="6">
        <v>1.7361719293999999E-2</v>
      </c>
      <c r="E8" s="6">
        <v>1.8290173983999999E-2</v>
      </c>
      <c r="F8" s="6">
        <v>2.0475667699E-2</v>
      </c>
      <c r="G8" s="6">
        <v>2.5341459042000001E-2</v>
      </c>
      <c r="H8" s="6">
        <v>2.9372401095E-2</v>
      </c>
      <c r="I8" s="6">
        <v>3.2784377952000003E-2</v>
      </c>
      <c r="J8" s="6">
        <v>4.3572410749E-2</v>
      </c>
      <c r="K8" s="6">
        <v>5.1544509803000002E-2</v>
      </c>
      <c r="L8" s="6">
        <v>6.0466075454999997E-2</v>
      </c>
      <c r="M8" s="6">
        <v>7.7357836883999997E-2</v>
      </c>
      <c r="N8" s="6">
        <v>9.7896547205999995E-2</v>
      </c>
      <c r="O8" s="6">
        <v>0.151105018171</v>
      </c>
      <c r="P8" s="6">
        <v>0.32046199306299999</v>
      </c>
      <c r="Q8" s="6">
        <v>0.52711381048600003</v>
      </c>
      <c r="R8" s="6">
        <v>0.81033636984299995</v>
      </c>
      <c r="S8" s="6">
        <v>1.505939839876</v>
      </c>
      <c r="T8" s="6">
        <v>3.515516574376</v>
      </c>
      <c r="U8" s="6">
        <v>7.7969775537370003</v>
      </c>
      <c r="V8" s="6">
        <v>9.1077203354179996</v>
      </c>
      <c r="W8" s="6">
        <v>11.579059911870001</v>
      </c>
      <c r="X8" s="6">
        <v>14.1226298125</v>
      </c>
      <c r="Y8" s="6">
        <v>16.319893816415998</v>
      </c>
      <c r="Z8" s="6">
        <v>17.903728314013001</v>
      </c>
      <c r="AA8" s="6">
        <v>19.123304889905999</v>
      </c>
      <c r="AB8" s="6">
        <v>26.754964051499002</v>
      </c>
      <c r="AC8" s="6">
        <v>35.056417169494999</v>
      </c>
      <c r="AD8" s="6">
        <v>41.961176680710999</v>
      </c>
      <c r="AE8" s="6">
        <v>48.428645590395</v>
      </c>
      <c r="AF8" s="6">
        <v>56.681192465503003</v>
      </c>
      <c r="AG8" s="6">
        <v>61.849780261079999</v>
      </c>
      <c r="AH8" s="6">
        <v>65.488710598360001</v>
      </c>
      <c r="AI8" s="6">
        <v>69.100011723086993</v>
      </c>
      <c r="AJ8" s="6">
        <v>71.951480212118994</v>
      </c>
      <c r="AK8" s="6">
        <v>75.180845855198996</v>
      </c>
      <c r="AL8" s="6">
        <v>78.538475860784999</v>
      </c>
      <c r="AM8" s="6">
        <v>80.944467047781998</v>
      </c>
      <c r="AN8" s="6">
        <v>84.294511526552995</v>
      </c>
      <c r="AO8" s="6">
        <v>88.841690055374002</v>
      </c>
      <c r="AP8" s="6">
        <v>93.671601856384996</v>
      </c>
      <c r="AQ8" s="6">
        <v>97.077503396246996</v>
      </c>
      <c r="AR8" s="7">
        <v>100.521</v>
      </c>
      <c r="AS8" s="7">
        <v>104.964</v>
      </c>
      <c r="AT8" s="7">
        <v>108.60899999999999</v>
      </c>
      <c r="AU8" s="7" t="s">
        <v>66</v>
      </c>
      <c r="AV8" s="7" t="s">
        <v>67</v>
      </c>
      <c r="AW8" s="8" t="s">
        <v>68</v>
      </c>
      <c r="AX8" s="6">
        <v>126.886</v>
      </c>
      <c r="AY8" s="6"/>
    </row>
    <row r="9" spans="1:51" x14ac:dyDescent="0.3">
      <c r="A9" s="5" t="s">
        <v>69</v>
      </c>
      <c r="B9" s="6">
        <v>1.5678656395999999E-2</v>
      </c>
      <c r="C9" s="6">
        <v>1.6593732975999999E-2</v>
      </c>
      <c r="D9" s="6">
        <v>1.7520277492000001E-2</v>
      </c>
      <c r="E9" s="6">
        <v>1.8410528711000001E-2</v>
      </c>
      <c r="F9" s="6">
        <v>2.0804258929000001E-2</v>
      </c>
      <c r="G9" s="6">
        <v>2.5608917820999999E-2</v>
      </c>
      <c r="H9" s="6">
        <v>2.9626488659999999E-2</v>
      </c>
      <c r="I9" s="6">
        <v>3.3097680897999998E-2</v>
      </c>
      <c r="J9" s="6">
        <v>4.4466475419E-2</v>
      </c>
      <c r="K9" s="6">
        <v>5.2058408556000003E-2</v>
      </c>
      <c r="L9" s="6">
        <v>6.1381158930999997E-2</v>
      </c>
      <c r="M9" s="6">
        <v>7.8960658700000005E-2</v>
      </c>
      <c r="N9" s="6">
        <v>9.9913931853999993E-2</v>
      </c>
      <c r="O9" s="6">
        <v>0.16806172550000001</v>
      </c>
      <c r="P9" s="6">
        <v>0.33290060891099998</v>
      </c>
      <c r="Q9" s="6">
        <v>0.54209707405499996</v>
      </c>
      <c r="R9" s="6">
        <v>0.84576283505600003</v>
      </c>
      <c r="S9" s="6">
        <v>1.626004668547</v>
      </c>
      <c r="T9" s="6">
        <v>3.8028388558269999</v>
      </c>
      <c r="U9" s="6">
        <v>7.8687073503749998</v>
      </c>
      <c r="V9" s="6">
        <v>9.1944888044519999</v>
      </c>
      <c r="W9" s="6">
        <v>11.776352671829001</v>
      </c>
      <c r="X9" s="6">
        <v>14.220917993559</v>
      </c>
      <c r="Y9" s="6">
        <v>16.420153531063001</v>
      </c>
      <c r="Z9" s="6">
        <v>17.999553984815002</v>
      </c>
      <c r="AA9" s="6">
        <v>19.212436519484001</v>
      </c>
      <c r="AB9" s="6">
        <v>27.198750022412</v>
      </c>
      <c r="AC9" s="6">
        <v>35.522363781178001</v>
      </c>
      <c r="AD9" s="6">
        <v>42.334277844055002</v>
      </c>
      <c r="AE9" s="6">
        <v>48.894210125988998</v>
      </c>
      <c r="AF9" s="6">
        <v>57.000229296683997</v>
      </c>
      <c r="AG9" s="6">
        <v>62.189640459821</v>
      </c>
      <c r="AH9" s="6">
        <v>65.876712887810001</v>
      </c>
      <c r="AI9" s="6">
        <v>69.362746788218999</v>
      </c>
      <c r="AJ9" s="6">
        <v>72.167322929668003</v>
      </c>
      <c r="AK9" s="6">
        <v>75.644942177597997</v>
      </c>
      <c r="AL9" s="6">
        <v>78.632260555949998</v>
      </c>
      <c r="AM9" s="6">
        <v>81.357533462516997</v>
      </c>
      <c r="AN9" s="6">
        <v>84.637929013261001</v>
      </c>
      <c r="AO9" s="6">
        <v>89.354747505396006</v>
      </c>
      <c r="AP9" s="6">
        <v>93.895719694096002</v>
      </c>
      <c r="AQ9" s="6">
        <v>97.347134394847004</v>
      </c>
      <c r="AR9" s="7">
        <v>100.68</v>
      </c>
      <c r="AS9" s="7">
        <v>105.279</v>
      </c>
      <c r="AT9" s="7">
        <v>108.91800000000001</v>
      </c>
      <c r="AU9" s="6" t="s">
        <v>70</v>
      </c>
      <c r="AV9" s="6" t="s">
        <v>71</v>
      </c>
      <c r="AW9" s="8" t="s">
        <v>72</v>
      </c>
      <c r="AX9" s="6">
        <v>127.51300000000001</v>
      </c>
      <c r="AY9" s="6"/>
    </row>
    <row r="10" spans="1:51" x14ac:dyDescent="0.3">
      <c r="A10" s="5" t="s">
        <v>73</v>
      </c>
      <c r="B10" s="6">
        <v>1.5825753553000001E-2</v>
      </c>
      <c r="C10" s="6">
        <v>1.6633853516999999E-2</v>
      </c>
      <c r="D10" s="6">
        <v>1.7577589594999998E-2</v>
      </c>
      <c r="E10" s="6">
        <v>1.8494583243999999E-2</v>
      </c>
      <c r="F10" s="6">
        <v>2.1299049051E-2</v>
      </c>
      <c r="G10" s="6">
        <v>2.5899298684E-2</v>
      </c>
      <c r="H10" s="6">
        <v>2.9842358961000001E-2</v>
      </c>
      <c r="I10" s="6">
        <v>3.4226731396E-2</v>
      </c>
      <c r="J10" s="6">
        <v>4.5255473647E-2</v>
      </c>
      <c r="K10" s="6">
        <v>5.2652541496000002E-2</v>
      </c>
      <c r="L10" s="6">
        <v>6.2133856964999998E-2</v>
      </c>
      <c r="M10" s="6">
        <v>7.9837538703000005E-2</v>
      </c>
      <c r="N10" s="6">
        <v>0.101772751408</v>
      </c>
      <c r="O10" s="6">
        <v>0.17703296945800001</v>
      </c>
      <c r="P10" s="6">
        <v>0.34314609035100002</v>
      </c>
      <c r="Q10" s="6">
        <v>0.55824568831800003</v>
      </c>
      <c r="R10" s="6">
        <v>0.87954062049600001</v>
      </c>
      <c r="S10" s="6">
        <v>1.7235497093359999</v>
      </c>
      <c r="T10" s="6">
        <v>4.0533687462500003</v>
      </c>
      <c r="U10" s="6">
        <v>7.9136934550699998</v>
      </c>
      <c r="V10" s="6">
        <v>9.2824226172830002</v>
      </c>
      <c r="W10" s="6">
        <v>11.944221449111</v>
      </c>
      <c r="X10" s="6">
        <v>14.362585630253999</v>
      </c>
      <c r="Y10" s="6">
        <v>16.562988421728001</v>
      </c>
      <c r="Z10" s="6">
        <v>18.132863626020001</v>
      </c>
      <c r="AA10" s="6">
        <v>19.349075986290998</v>
      </c>
      <c r="AB10" s="6">
        <v>27.761362884707001</v>
      </c>
      <c r="AC10" s="6">
        <v>36.090325763896999</v>
      </c>
      <c r="AD10" s="6">
        <v>42.861548309462002</v>
      </c>
      <c r="AE10" s="6">
        <v>49.687217256384002</v>
      </c>
      <c r="AF10" s="6">
        <v>57.550997682965999</v>
      </c>
      <c r="AG10" s="6">
        <v>62.643933633536001</v>
      </c>
      <c r="AH10" s="6">
        <v>66.489951356085001</v>
      </c>
      <c r="AI10" s="6">
        <v>69.779950763035004</v>
      </c>
      <c r="AJ10" s="6">
        <v>72.596939584726996</v>
      </c>
      <c r="AK10" s="6">
        <v>76.270403343148999</v>
      </c>
      <c r="AL10" s="6">
        <v>78.947404715439006</v>
      </c>
      <c r="AM10" s="6">
        <v>82.178839138559994</v>
      </c>
      <c r="AN10" s="6">
        <v>85.295111472765001</v>
      </c>
      <c r="AO10" s="6">
        <v>89.963658430622999</v>
      </c>
      <c r="AP10" s="6">
        <v>94.366711949963005</v>
      </c>
      <c r="AQ10" s="6">
        <v>97.857433471481997</v>
      </c>
      <c r="AR10" s="7">
        <v>100.92700000000001</v>
      </c>
      <c r="AS10" s="7">
        <v>105.74299999999999</v>
      </c>
      <c r="AT10" s="7">
        <v>109.328</v>
      </c>
      <c r="AU10" s="7" t="s">
        <v>74</v>
      </c>
      <c r="AV10" s="7" t="s">
        <v>75</v>
      </c>
      <c r="AW10" s="8">
        <v>120.277</v>
      </c>
      <c r="AX10" s="6">
        <v>127.91200000000001</v>
      </c>
      <c r="AY10" s="6"/>
    </row>
    <row r="11" spans="1:51" x14ac:dyDescent="0.3">
      <c r="A11" s="5" t="s">
        <v>76</v>
      </c>
      <c r="B11" s="6">
        <v>1.5991959342000001E-2</v>
      </c>
      <c r="C11" s="6">
        <v>1.6639584036999999E-2</v>
      </c>
      <c r="D11" s="6">
        <v>1.7594788053E-2</v>
      </c>
      <c r="E11" s="6">
        <v>1.8507954459000001E-2</v>
      </c>
      <c r="F11" s="6">
        <v>2.1572238351E-2</v>
      </c>
      <c r="G11" s="6">
        <v>2.6413190542E-2</v>
      </c>
      <c r="H11" s="6">
        <v>2.9995193534E-2</v>
      </c>
      <c r="I11" s="6">
        <v>3.6154324095000002E-2</v>
      </c>
      <c r="J11" s="6">
        <v>4.5601256439000003E-2</v>
      </c>
      <c r="K11" s="6">
        <v>5.3290615324E-2</v>
      </c>
      <c r="L11" s="6">
        <v>6.3218966574999994E-2</v>
      </c>
      <c r="M11" s="6">
        <v>8.1046816492000004E-2</v>
      </c>
      <c r="N11" s="6">
        <v>0.10403084551</v>
      </c>
      <c r="O11" s="6">
        <v>0.18621053284899999</v>
      </c>
      <c r="P11" s="6">
        <v>0.35453206953900002</v>
      </c>
      <c r="Q11" s="6">
        <v>0.57775087750800003</v>
      </c>
      <c r="R11" s="6">
        <v>0.91295161123500002</v>
      </c>
      <c r="S11" s="6">
        <v>1.822069042086</v>
      </c>
      <c r="T11" s="6">
        <v>4.391158068587</v>
      </c>
      <c r="U11" s="6">
        <v>7.9740563673600002</v>
      </c>
      <c r="V11" s="6">
        <v>9.4197039782639997</v>
      </c>
      <c r="W11" s="6">
        <v>12.115933957645</v>
      </c>
      <c r="X11" s="6">
        <v>14.529631026183999</v>
      </c>
      <c r="Y11" s="6">
        <v>16.682252798025001</v>
      </c>
      <c r="Z11" s="6">
        <v>18.207023453070001</v>
      </c>
      <c r="AA11" s="6">
        <v>19.450651969134</v>
      </c>
      <c r="AB11" s="6">
        <v>28.332572548668001</v>
      </c>
      <c r="AC11" s="6">
        <v>36.540798135339998</v>
      </c>
      <c r="AD11" s="6">
        <v>43.204083068415002</v>
      </c>
      <c r="AE11" s="6">
        <v>50.399223414452003</v>
      </c>
      <c r="AF11" s="6">
        <v>57.915502044644001</v>
      </c>
      <c r="AG11" s="6">
        <v>63.07530200051</v>
      </c>
      <c r="AH11" s="6">
        <v>66.790457310723994</v>
      </c>
      <c r="AI11" s="6">
        <v>70.087509395709006</v>
      </c>
      <c r="AJ11" s="6">
        <v>72.863122616593003</v>
      </c>
      <c r="AK11" s="6">
        <v>76.798631846800006</v>
      </c>
      <c r="AL11" s="6">
        <v>79.141180445890996</v>
      </c>
      <c r="AM11" s="6">
        <v>82.538117272245003</v>
      </c>
      <c r="AN11" s="6">
        <v>85.627495465924</v>
      </c>
      <c r="AO11" s="6">
        <v>90.576706915931993</v>
      </c>
      <c r="AP11" s="6">
        <v>94.652203595540001</v>
      </c>
      <c r="AQ11" s="6">
        <v>98.461517243282003</v>
      </c>
      <c r="AR11" s="7">
        <v>101.608</v>
      </c>
      <c r="AS11" s="7">
        <v>106.27800000000001</v>
      </c>
      <c r="AT11" s="7" t="s">
        <v>77</v>
      </c>
      <c r="AU11" s="7">
        <v>114.569</v>
      </c>
      <c r="AV11" s="7">
        <v>117.41</v>
      </c>
      <c r="AW11" s="8">
        <v>121.00700000000001</v>
      </c>
      <c r="AX11" s="6">
        <v>128.07894999999999</v>
      </c>
      <c r="AY11" s="6" t="s">
        <v>78</v>
      </c>
    </row>
    <row r="12" spans="1:51" x14ac:dyDescent="0.3">
      <c r="A12" s="5" t="s">
        <v>79</v>
      </c>
      <c r="B12" s="6">
        <v>1.5993869514999998E-2</v>
      </c>
      <c r="C12" s="6">
        <v>1.6729375987E-2</v>
      </c>
      <c r="D12" s="6">
        <v>1.7623440657E-2</v>
      </c>
      <c r="E12" s="6">
        <v>1.8628309185999999E-2</v>
      </c>
      <c r="F12" s="6">
        <v>2.1837786957000001E-2</v>
      </c>
      <c r="G12" s="6">
        <v>2.7146786839999999E-2</v>
      </c>
      <c r="H12" s="6">
        <v>3.0205340210999999E-2</v>
      </c>
      <c r="I12" s="6">
        <v>3.7787715584000001E-2</v>
      </c>
      <c r="J12" s="6">
        <v>4.6099866907999998E-2</v>
      </c>
      <c r="K12" s="6">
        <v>5.3838897201999997E-2</v>
      </c>
      <c r="L12" s="6">
        <v>6.4032797059999993E-2</v>
      </c>
      <c r="M12" s="6">
        <v>8.2452876639E-2</v>
      </c>
      <c r="N12" s="6">
        <v>0.106032941874</v>
      </c>
      <c r="O12" s="6">
        <v>0.19562498534600001</v>
      </c>
      <c r="P12" s="6">
        <v>0.37535352692500001</v>
      </c>
      <c r="Q12" s="6">
        <v>0.59757892051100003</v>
      </c>
      <c r="R12" s="6">
        <v>0.95507211077599996</v>
      </c>
      <c r="S12" s="6">
        <v>1.9451714122179999</v>
      </c>
      <c r="T12" s="6">
        <v>4.7394679649410003</v>
      </c>
      <c r="U12" s="6">
        <v>8.0807694137770003</v>
      </c>
      <c r="V12" s="6">
        <v>9.5519246895110008</v>
      </c>
      <c r="W12" s="6">
        <v>12.437616696434</v>
      </c>
      <c r="X12" s="6">
        <v>14.890406287712</v>
      </c>
      <c r="Y12" s="6">
        <v>16.820858067896999</v>
      </c>
      <c r="Z12" s="6">
        <v>18.287329032569001</v>
      </c>
      <c r="AA12" s="6">
        <v>19.554633143235002</v>
      </c>
      <c r="AB12" s="6">
        <v>29.031205912573</v>
      </c>
      <c r="AC12" s="6">
        <v>37.094432119879002</v>
      </c>
      <c r="AD12" s="6">
        <v>43.687414321475003</v>
      </c>
      <c r="AE12" s="6">
        <v>51.291762400612001</v>
      </c>
      <c r="AF12" s="6">
        <v>58.430545944156997</v>
      </c>
      <c r="AG12" s="6">
        <v>63.614607979973997</v>
      </c>
      <c r="AH12" s="6">
        <v>67.042057015577996</v>
      </c>
      <c r="AI12" s="6">
        <v>70.654355126781994</v>
      </c>
      <c r="AJ12" s="6">
        <v>73.46789598174</v>
      </c>
      <c r="AK12" s="6">
        <v>77.453745526263006</v>
      </c>
      <c r="AL12" s="6">
        <v>79.710784550350994</v>
      </c>
      <c r="AM12" s="6">
        <v>82.971181894037002</v>
      </c>
      <c r="AN12" s="6">
        <v>86.231579237724006</v>
      </c>
      <c r="AO12" s="6">
        <v>91.606269782709006</v>
      </c>
      <c r="AP12" s="6">
        <v>95.143194058464005</v>
      </c>
      <c r="AQ12" s="6">
        <v>99.250412032024997</v>
      </c>
      <c r="AR12" s="7">
        <v>102.70699999999999</v>
      </c>
      <c r="AS12" s="7">
        <v>107</v>
      </c>
      <c r="AT12" s="7">
        <v>110.872</v>
      </c>
      <c r="AU12" s="7">
        <v>115.49299999999999</v>
      </c>
      <c r="AV12" s="7">
        <v>118.051</v>
      </c>
      <c r="AW12" s="8">
        <v>121.953</v>
      </c>
      <c r="AX12" s="6">
        <v>128.09</v>
      </c>
      <c r="AY12" s="6" t="s">
        <v>78</v>
      </c>
    </row>
    <row r="13" spans="1:51" x14ac:dyDescent="0.3">
      <c r="A13" s="9" t="s">
        <v>80</v>
      </c>
      <c r="B13" s="10">
        <v>1.6114224242E-2</v>
      </c>
      <c r="C13" s="10">
        <v>1.6870742623E-2</v>
      </c>
      <c r="D13" s="10">
        <v>1.7707502085999999E-2</v>
      </c>
      <c r="E13" s="10">
        <v>1.8691358706E-2</v>
      </c>
      <c r="F13" s="10">
        <v>2.2686000564999999E-2</v>
      </c>
      <c r="G13" s="10">
        <v>2.7358843689999999E-2</v>
      </c>
      <c r="H13" s="10">
        <v>3.0451780184999999E-2</v>
      </c>
      <c r="I13" s="10">
        <v>3.8735272010000002E-2</v>
      </c>
      <c r="J13" s="10">
        <v>4.6737940736000003E-2</v>
      </c>
      <c r="K13" s="10">
        <v>5.4295483853000003E-2</v>
      </c>
      <c r="L13" s="10">
        <v>6.5165661010000001E-2</v>
      </c>
      <c r="M13" s="10">
        <v>8.4615448270000004E-2</v>
      </c>
      <c r="N13" s="10">
        <v>0.108887079089</v>
      </c>
      <c r="O13" s="10">
        <v>0.21651520898099999</v>
      </c>
      <c r="P13" s="10">
        <v>0.391412349238</v>
      </c>
      <c r="Q13" s="10">
        <v>0.62295858991999997</v>
      </c>
      <c r="R13" s="10">
        <v>1.0200906746289999</v>
      </c>
      <c r="S13" s="10">
        <v>2.0988229951799999</v>
      </c>
      <c r="T13" s="10">
        <v>5.4394787294929996</v>
      </c>
      <c r="U13" s="10">
        <v>8.2493717873569992</v>
      </c>
      <c r="V13" s="10">
        <v>9.8742875328420006</v>
      </c>
      <c r="W13" s="10">
        <v>12.829619358264001</v>
      </c>
      <c r="X13" s="10">
        <v>15.240897864329</v>
      </c>
      <c r="Y13" s="10">
        <v>17.060370670215999</v>
      </c>
      <c r="Z13" s="10">
        <v>18.426767234662002</v>
      </c>
      <c r="AA13" s="10">
        <v>19.726139318544</v>
      </c>
      <c r="AB13" s="10">
        <v>29.977045058028999</v>
      </c>
      <c r="AC13" s="10">
        <v>38.282127940254</v>
      </c>
      <c r="AD13" s="10">
        <v>44.299506554585001</v>
      </c>
      <c r="AE13" s="10">
        <v>52.543265583085997</v>
      </c>
      <c r="AF13" s="10">
        <v>59.015892575148001</v>
      </c>
      <c r="AG13" s="10">
        <v>64.303307262108007</v>
      </c>
      <c r="AH13" s="10">
        <v>67.134902470813003</v>
      </c>
      <c r="AI13" s="10">
        <v>70.961913759455996</v>
      </c>
      <c r="AJ13" s="10">
        <v>73.783729734575999</v>
      </c>
      <c r="AK13" s="10">
        <v>77.613731182722006</v>
      </c>
      <c r="AL13" s="10">
        <v>80.200395826581001</v>
      </c>
      <c r="AM13" s="10">
        <v>83.451138863411998</v>
      </c>
      <c r="AN13" s="10">
        <v>86.588098998020996</v>
      </c>
      <c r="AO13" s="10">
        <v>92.240695661768001</v>
      </c>
      <c r="AP13" s="10">
        <v>95.536951859487999</v>
      </c>
      <c r="AQ13" s="10">
        <v>99.742092088296005</v>
      </c>
      <c r="AR13" s="11">
        <v>103.551</v>
      </c>
      <c r="AS13" s="11">
        <v>107.246</v>
      </c>
      <c r="AT13" s="11">
        <v>111.508</v>
      </c>
      <c r="AU13" s="11">
        <v>116.059</v>
      </c>
      <c r="AV13" s="11">
        <v>118.532</v>
      </c>
      <c r="AW13" s="12">
        <v>122.515</v>
      </c>
      <c r="AX13" s="10">
        <v>128.12</v>
      </c>
      <c r="AY13" s="10" t="s">
        <v>78</v>
      </c>
    </row>
    <row r="14" spans="1:51" x14ac:dyDescent="0.3">
      <c r="A14" s="4" t="s">
        <v>81</v>
      </c>
      <c r="B14" s="4" t="s">
        <v>82</v>
      </c>
    </row>
    <row r="22" spans="48:50" x14ac:dyDescent="0.3">
      <c r="AV22" s="13"/>
      <c r="AX22" s="14"/>
    </row>
    <row r="23" spans="48:50" x14ac:dyDescent="0.3">
      <c r="AV23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21" workbookViewId="0">
      <selection activeCell="H29" sqref="H29"/>
    </sheetView>
  </sheetViews>
  <sheetFormatPr baseColWidth="10" defaultRowHeight="14.4" x14ac:dyDescent="0.3"/>
  <cols>
    <col min="2" max="2" width="31" customWidth="1"/>
    <col min="3" max="3" width="16.77734375" customWidth="1"/>
  </cols>
  <sheetData>
    <row r="2" spans="2:3" x14ac:dyDescent="0.3">
      <c r="B2" t="s">
        <v>92</v>
      </c>
    </row>
    <row r="4" spans="2:3" x14ac:dyDescent="0.3">
      <c r="B4" t="s">
        <v>83</v>
      </c>
      <c r="C4" t="s">
        <v>84</v>
      </c>
    </row>
    <row r="5" spans="2:3" x14ac:dyDescent="0.3">
      <c r="B5" t="s">
        <v>85</v>
      </c>
      <c r="C5" s="15">
        <v>10865147</v>
      </c>
    </row>
    <row r="6" spans="2:3" x14ac:dyDescent="0.3">
      <c r="B6" t="s">
        <v>86</v>
      </c>
      <c r="C6" s="15">
        <v>405321</v>
      </c>
    </row>
    <row r="7" spans="2:3" x14ac:dyDescent="0.3">
      <c r="B7" t="s">
        <v>87</v>
      </c>
      <c r="C7" s="15">
        <v>11501954</v>
      </c>
    </row>
    <row r="8" spans="2:3" x14ac:dyDescent="0.3">
      <c r="B8" t="s">
        <v>88</v>
      </c>
      <c r="C8">
        <f>+D22</f>
        <v>119.211</v>
      </c>
    </row>
    <row r="9" spans="2:3" x14ac:dyDescent="0.3">
      <c r="B9" t="s">
        <v>89</v>
      </c>
      <c r="C9">
        <f>+D21</f>
        <v>122.515</v>
      </c>
    </row>
    <row r="10" spans="2:3" x14ac:dyDescent="0.3">
      <c r="B10" t="s">
        <v>90</v>
      </c>
      <c r="C10">
        <f>+D29</f>
        <v>124.598</v>
      </c>
    </row>
    <row r="11" spans="2:3" x14ac:dyDescent="0.3">
      <c r="B11" t="s">
        <v>91</v>
      </c>
      <c r="C11">
        <f>+D37</f>
        <v>125.318</v>
      </c>
    </row>
    <row r="13" spans="2:3" x14ac:dyDescent="0.3">
      <c r="B13" t="s">
        <v>93</v>
      </c>
      <c r="C13" s="15">
        <f>+C5</f>
        <v>10865147</v>
      </c>
    </row>
    <row r="14" spans="2:3" x14ac:dyDescent="0.3">
      <c r="B14" t="s">
        <v>94</v>
      </c>
      <c r="C14" s="18">
        <f>+C7</f>
        <v>11501954</v>
      </c>
    </row>
    <row r="15" spans="2:3" x14ac:dyDescent="0.3">
      <c r="B15" t="s">
        <v>95</v>
      </c>
      <c r="C15" s="15">
        <f>+C14-C13</f>
        <v>636807</v>
      </c>
    </row>
    <row r="17" spans="2:5" x14ac:dyDescent="0.3">
      <c r="B17" t="s">
        <v>96</v>
      </c>
      <c r="C17" s="15">
        <f>+C15</f>
        <v>636807</v>
      </c>
    </row>
    <row r="18" spans="2:5" x14ac:dyDescent="0.3">
      <c r="B18" t="s">
        <v>86</v>
      </c>
      <c r="C18" s="18">
        <f>+C6</f>
        <v>405321</v>
      </c>
    </row>
    <row r="19" spans="2:5" x14ac:dyDescent="0.3">
      <c r="B19" t="s">
        <v>97</v>
      </c>
      <c r="C19" s="15">
        <f>SUM(C17:C18)</f>
        <v>1042128</v>
      </c>
    </row>
    <row r="21" spans="2:5" x14ac:dyDescent="0.3">
      <c r="B21" s="23" t="s">
        <v>100</v>
      </c>
      <c r="C21" s="16">
        <v>42705</v>
      </c>
      <c r="D21" s="17">
        <v>122.515</v>
      </c>
      <c r="E21" s="23">
        <f>TRUNC((D21/D22),4)</f>
        <v>1.0277000000000001</v>
      </c>
    </row>
    <row r="22" spans="2:5" x14ac:dyDescent="0.3">
      <c r="B22" s="23"/>
      <c r="C22" s="13">
        <v>42552</v>
      </c>
      <c r="D22" s="4">
        <v>119.211</v>
      </c>
      <c r="E22" s="23"/>
    </row>
    <row r="23" spans="2:5" x14ac:dyDescent="0.3">
      <c r="B23" s="4"/>
      <c r="C23" s="4"/>
      <c r="D23" s="4"/>
      <c r="E23" s="4"/>
    </row>
    <row r="24" spans="2:5" x14ac:dyDescent="0.3">
      <c r="B24" t="s">
        <v>97</v>
      </c>
      <c r="C24" s="15">
        <f>+C19</f>
        <v>1042128</v>
      </c>
    </row>
    <row r="25" spans="2:5" x14ac:dyDescent="0.3">
      <c r="B25" t="s">
        <v>99</v>
      </c>
      <c r="C25" s="20">
        <f>+E21</f>
        <v>1.0277000000000001</v>
      </c>
    </row>
    <row r="26" spans="2:5" x14ac:dyDescent="0.3">
      <c r="B26" t="s">
        <v>98</v>
      </c>
      <c r="C26" s="19">
        <f>ROUND((C24*C25),2)</f>
        <v>1070994.95</v>
      </c>
    </row>
    <row r="29" spans="2:5" x14ac:dyDescent="0.3">
      <c r="B29" s="23" t="s">
        <v>101</v>
      </c>
      <c r="C29" s="16">
        <v>42736</v>
      </c>
      <c r="D29" s="17">
        <v>124.598</v>
      </c>
      <c r="E29" s="24">
        <f>TRUNC((D29/D30),4)</f>
        <v>1.0169999999999999</v>
      </c>
    </row>
    <row r="30" spans="2:5" x14ac:dyDescent="0.3">
      <c r="B30" s="23"/>
      <c r="C30" s="13">
        <f>+C21</f>
        <v>42705</v>
      </c>
      <c r="D30" s="4">
        <f>+D21</f>
        <v>122.515</v>
      </c>
      <c r="E30" s="24"/>
    </row>
    <row r="32" spans="2:5" x14ac:dyDescent="0.3">
      <c r="B32" t="s">
        <v>98</v>
      </c>
      <c r="C32" s="21">
        <f>+C26</f>
        <v>1070994.95</v>
      </c>
    </row>
    <row r="33" spans="2:5" x14ac:dyDescent="0.3">
      <c r="B33" t="s">
        <v>102</v>
      </c>
      <c r="C33" s="22">
        <f>+E29</f>
        <v>1.0169999999999999</v>
      </c>
    </row>
    <row r="34" spans="2:5" x14ac:dyDescent="0.3">
      <c r="B34" t="s">
        <v>103</v>
      </c>
      <c r="C34" s="19">
        <f>ROUND((C32*C33),2)</f>
        <v>1089201.8600000001</v>
      </c>
    </row>
    <row r="37" spans="2:5" x14ac:dyDescent="0.3">
      <c r="B37" s="25" t="s">
        <v>104</v>
      </c>
      <c r="C37" s="16">
        <v>42767</v>
      </c>
      <c r="D37" s="17">
        <f>+INPC!AX3</f>
        <v>125.318</v>
      </c>
      <c r="E37" s="24">
        <f>TRUNC((D37/D38),4)</f>
        <v>1.0227999999999999</v>
      </c>
    </row>
    <row r="38" spans="2:5" x14ac:dyDescent="0.3">
      <c r="B38" s="25"/>
      <c r="C38" s="13">
        <v>42705</v>
      </c>
      <c r="D38" s="4">
        <f>+INPC!AW13</f>
        <v>122.515</v>
      </c>
      <c r="E38" s="24"/>
    </row>
    <row r="40" spans="2:5" x14ac:dyDescent="0.3">
      <c r="B40" t="s">
        <v>98</v>
      </c>
      <c r="C40" s="21">
        <f>+C26</f>
        <v>1070994.95</v>
      </c>
    </row>
    <row r="41" spans="2:5" x14ac:dyDescent="0.3">
      <c r="B41" t="s">
        <v>102</v>
      </c>
      <c r="C41" s="22">
        <f>+E37</f>
        <v>1.0227999999999999</v>
      </c>
    </row>
    <row r="42" spans="2:5" x14ac:dyDescent="0.3">
      <c r="B42" t="s">
        <v>103</v>
      </c>
      <c r="C42" s="19">
        <f>ROUND((C40*C41),2)</f>
        <v>1095413.6299999999</v>
      </c>
    </row>
  </sheetData>
  <mergeCells count="6">
    <mergeCell ref="E21:E22"/>
    <mergeCell ref="E29:E30"/>
    <mergeCell ref="B21:B22"/>
    <mergeCell ref="B29:B30"/>
    <mergeCell ref="B37:B38"/>
    <mergeCell ref="E37:E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tabSelected="1" workbookViewId="0">
      <selection activeCell="C14" sqref="C14"/>
    </sheetView>
  </sheetViews>
  <sheetFormatPr baseColWidth="10" defaultRowHeight="14.4" x14ac:dyDescent="0.3"/>
  <cols>
    <col min="1" max="1" width="5.5546875" style="26" bestFit="1" customWidth="1"/>
    <col min="2" max="2" width="28.21875" style="26" customWidth="1"/>
    <col min="3" max="5" width="13.77734375" style="26" bestFit="1" customWidth="1"/>
    <col min="6" max="6" width="14.77734375" style="26" bestFit="1" customWidth="1"/>
    <col min="7" max="16384" width="11.5546875" style="26"/>
  </cols>
  <sheetData>
    <row r="1" spans="1:6" ht="15" thickBot="1" x14ac:dyDescent="0.35">
      <c r="A1" s="47"/>
      <c r="B1" s="48" t="s">
        <v>110</v>
      </c>
      <c r="C1" s="49" t="s">
        <v>51</v>
      </c>
      <c r="D1" s="48" t="s">
        <v>53</v>
      </c>
      <c r="E1" s="49" t="s">
        <v>55</v>
      </c>
      <c r="F1" s="50" t="s">
        <v>57</v>
      </c>
    </row>
    <row r="2" spans="1:6" x14ac:dyDescent="0.3">
      <c r="A2" s="34"/>
      <c r="B2" s="32" t="s">
        <v>105</v>
      </c>
      <c r="C2" s="42">
        <v>3000000</v>
      </c>
      <c r="D2" s="27">
        <v>6254870</v>
      </c>
      <c r="E2" s="42">
        <v>9104570</v>
      </c>
      <c r="F2" s="35">
        <v>11874500</v>
      </c>
    </row>
    <row r="3" spans="1:6" x14ac:dyDescent="0.3">
      <c r="A3" s="36" t="s">
        <v>108</v>
      </c>
      <c r="B3" s="33" t="s">
        <v>106</v>
      </c>
      <c r="C3" s="43">
        <v>0.1207</v>
      </c>
      <c r="D3" s="29">
        <v>0.1207</v>
      </c>
      <c r="E3" s="43">
        <v>0.1207</v>
      </c>
      <c r="F3" s="37">
        <v>0.1207</v>
      </c>
    </row>
    <row r="4" spans="1:6" x14ac:dyDescent="0.3">
      <c r="A4" s="34" t="s">
        <v>109</v>
      </c>
      <c r="B4" s="32" t="s">
        <v>107</v>
      </c>
      <c r="C4" s="42">
        <f>ROUND((C2*C3),2)</f>
        <v>362100</v>
      </c>
      <c r="D4" s="27">
        <f t="shared" ref="D4:F4" si="0">ROUND((D2*D3),2)</f>
        <v>754962.81</v>
      </c>
      <c r="E4" s="42">
        <f t="shared" si="0"/>
        <v>1098921.6000000001</v>
      </c>
      <c r="F4" s="35">
        <f t="shared" si="0"/>
        <v>1433252.15</v>
      </c>
    </row>
    <row r="5" spans="1:6" x14ac:dyDescent="0.3">
      <c r="A5" s="36" t="s">
        <v>113</v>
      </c>
      <c r="B5" s="33" t="s">
        <v>111</v>
      </c>
      <c r="C5" s="44">
        <f>+ActPerdidas!C34</f>
        <v>1089201.8600000001</v>
      </c>
      <c r="D5" s="28">
        <f>C5</f>
        <v>1089201.8600000001</v>
      </c>
      <c r="E5" s="44">
        <f>D5</f>
        <v>1089201.8600000001</v>
      </c>
      <c r="F5" s="38">
        <f>+ActPerdidas!C42</f>
        <v>1095413.6299999999</v>
      </c>
    </row>
    <row r="6" spans="1:6" x14ac:dyDescent="0.3">
      <c r="A6" s="34" t="s">
        <v>109</v>
      </c>
      <c r="B6" s="32" t="s">
        <v>112</v>
      </c>
      <c r="C6" s="42">
        <f>IF(C4&lt;C5,0,C4-C5)</f>
        <v>0</v>
      </c>
      <c r="D6" s="27">
        <f t="shared" ref="D6:F6" si="1">IF(D4&lt;D5,0,D4-D5)</f>
        <v>0</v>
      </c>
      <c r="E6" s="42">
        <f t="shared" si="1"/>
        <v>9719.7399999999907</v>
      </c>
      <c r="F6" s="35">
        <f t="shared" si="1"/>
        <v>337838.52</v>
      </c>
    </row>
    <row r="7" spans="1:6" x14ac:dyDescent="0.3">
      <c r="A7" s="36" t="s">
        <v>108</v>
      </c>
      <c r="B7" s="33" t="s">
        <v>114</v>
      </c>
      <c r="C7" s="45">
        <v>0.3</v>
      </c>
      <c r="D7" s="30">
        <v>0.3</v>
      </c>
      <c r="E7" s="45">
        <v>0.3</v>
      </c>
      <c r="F7" s="39">
        <v>0.3</v>
      </c>
    </row>
    <row r="8" spans="1:6" x14ac:dyDescent="0.3">
      <c r="A8" s="34" t="s">
        <v>109</v>
      </c>
      <c r="B8" s="32" t="s">
        <v>115</v>
      </c>
      <c r="C8" s="42">
        <f>ROUND((C6*C7),2)</f>
        <v>0</v>
      </c>
      <c r="D8" s="27">
        <f t="shared" ref="D8:F8" si="2">ROUND((D6*D7),2)</f>
        <v>0</v>
      </c>
      <c r="E8" s="42">
        <f t="shared" si="2"/>
        <v>2915.92</v>
      </c>
      <c r="F8" s="35">
        <f t="shared" si="2"/>
        <v>101351.56</v>
      </c>
    </row>
    <row r="9" spans="1:6" x14ac:dyDescent="0.3">
      <c r="A9" s="34" t="s">
        <v>113</v>
      </c>
      <c r="B9" s="32" t="s">
        <v>116</v>
      </c>
      <c r="C9" s="42">
        <v>0</v>
      </c>
      <c r="D9" s="27">
        <f>SUM(C11)</f>
        <v>0</v>
      </c>
      <c r="E9" s="42">
        <f>SUM($C$11:D11)</f>
        <v>0</v>
      </c>
      <c r="F9" s="35">
        <f>SUM($C$11:E11)</f>
        <v>2916</v>
      </c>
    </row>
    <row r="10" spans="1:6" x14ac:dyDescent="0.3">
      <c r="A10" s="36" t="s">
        <v>113</v>
      </c>
      <c r="B10" s="33" t="s">
        <v>117</v>
      </c>
      <c r="C10" s="44">
        <v>0</v>
      </c>
      <c r="D10" s="28">
        <v>0</v>
      </c>
      <c r="E10" s="44">
        <v>0</v>
      </c>
      <c r="F10" s="38">
        <v>0</v>
      </c>
    </row>
    <row r="11" spans="1:6" ht="15" thickBot="1" x14ac:dyDescent="0.35">
      <c r="A11" s="40" t="s">
        <v>109</v>
      </c>
      <c r="B11" s="41" t="s">
        <v>118</v>
      </c>
      <c r="C11" s="46">
        <f>ROUND((C8-C9-C10),0)</f>
        <v>0</v>
      </c>
      <c r="D11" s="46">
        <f t="shared" ref="D11:F11" si="3">ROUND((D8-D9-D10),0)</f>
        <v>0</v>
      </c>
      <c r="E11" s="46">
        <f t="shared" si="3"/>
        <v>2916</v>
      </c>
      <c r="F11" s="46">
        <f t="shared" si="3"/>
        <v>98436</v>
      </c>
    </row>
    <row r="12" spans="1:6" x14ac:dyDescent="0.3">
      <c r="A12" s="31"/>
      <c r="B12" s="31"/>
    </row>
    <row r="13" spans="1:6" x14ac:dyDescent="0.3">
      <c r="A13" s="31"/>
      <c r="B13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INPC</vt:lpstr>
      <vt:lpstr>ActPerdidas</vt:lpstr>
      <vt:lpstr>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Conchas</dc:creator>
  <cp:lastModifiedBy>José Conchas</cp:lastModifiedBy>
  <dcterms:created xsi:type="dcterms:W3CDTF">2017-12-27T00:21:14Z</dcterms:created>
  <dcterms:modified xsi:type="dcterms:W3CDTF">2017-12-27T23:52:10Z</dcterms:modified>
</cp:coreProperties>
</file>